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4702" documentId="8_{BDCCD51B-A4A2-44AE-866B-66A9EAE6BCF8}" xr6:coauthVersionLast="47" xr6:coauthVersionMax="47" xr10:uidLastSave="{337AB848-7B7F-4138-9E09-844894D46CAF}"/>
  <bookViews>
    <workbookView xWindow="-108" yWindow="-108" windowWidth="30936" windowHeight="16776" tabRatio="943" activeTab="1" xr2:uid="{5250B93C-F87B-46FF-81C9-C4F5DEE47A9A}"/>
  </bookViews>
  <sheets>
    <sheet name="DWZ_Time_Bucketing" sheetId="18" r:id="rId1"/>
    <sheet name="DWZ_Time_Bucketing_Example" sheetId="1" r:id="rId2"/>
    <sheet name="DWZ_Calculator" sheetId="19" r:id="rId3"/>
    <sheet name="DWZ_Calc_FAQ" sheetId="20" r:id="rId4"/>
    <sheet name="DWZ_Calc_Instructions" sheetId="21"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97" i="19" l="1"/>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M61" i="19"/>
  <c r="M60" i="19"/>
  <c r="M59" i="19"/>
  <c r="M58" i="19"/>
  <c r="M57" i="19"/>
  <c r="M56" i="19"/>
  <c r="M55" i="19"/>
  <c r="M54" i="19"/>
  <c r="M53" i="19"/>
  <c r="M52" i="19"/>
  <c r="M51" i="19"/>
  <c r="M50" i="19"/>
  <c r="M49" i="19"/>
  <c r="M48" i="19"/>
  <c r="M47" i="19"/>
  <c r="M46" i="19"/>
  <c r="M45" i="19"/>
  <c r="M44" i="19"/>
  <c r="M43" i="19"/>
  <c r="M42" i="19"/>
  <c r="M41" i="19"/>
  <c r="M40" i="19"/>
  <c r="M39" i="19"/>
  <c r="M38" i="19"/>
  <c r="M37" i="19"/>
  <c r="Q36" i="19"/>
  <c r="N36" i="19"/>
  <c r="M36" i="19"/>
  <c r="Q35" i="19"/>
  <c r="N35" i="19"/>
  <c r="M35" i="19"/>
  <c r="N34" i="19"/>
  <c r="M34" i="19"/>
  <c r="Q34" i="19" s="1"/>
  <c r="Q33" i="19"/>
  <c r="N33" i="19"/>
  <c r="M33" i="19"/>
  <c r="Q32" i="19"/>
  <c r="N32" i="19"/>
  <c r="M32" i="19"/>
  <c r="N31" i="19"/>
  <c r="Q31" i="19" s="1"/>
  <c r="N30" i="19"/>
  <c r="Q30" i="19" s="1"/>
  <c r="N29" i="19"/>
  <c r="Q29" i="19" s="1"/>
  <c r="N28" i="19"/>
  <c r="Q28" i="19" s="1"/>
  <c r="N27" i="19"/>
  <c r="Q27" i="19" s="1"/>
  <c r="N26" i="19"/>
  <c r="Q26" i="19" s="1"/>
  <c r="N25" i="19"/>
  <c r="Q25" i="19" s="1"/>
  <c r="N24" i="19"/>
  <c r="Q24" i="19" s="1"/>
  <c r="N23" i="19"/>
  <c r="Q23" i="19" s="1"/>
  <c r="N22" i="19"/>
  <c r="Q22" i="19" s="1"/>
  <c r="N21" i="19"/>
  <c r="Q21" i="19" s="1"/>
  <c r="N20" i="19"/>
  <c r="Q20" i="19" s="1"/>
  <c r="E20" i="19"/>
  <c r="E21" i="19" s="1"/>
  <c r="E22" i="19" s="1"/>
  <c r="E23" i="19" s="1"/>
  <c r="E24" i="19" s="1"/>
  <c r="E25" i="19" s="1"/>
  <c r="E26" i="19" s="1"/>
  <c r="E27" i="19" s="1"/>
  <c r="E28" i="19" s="1"/>
  <c r="E29" i="19" s="1"/>
  <c r="E30" i="19" s="1"/>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E52" i="19" s="1"/>
  <c r="E53" i="19" s="1"/>
  <c r="E54" i="19" s="1"/>
  <c r="E55" i="19" s="1"/>
  <c r="E56" i="19" s="1"/>
  <c r="E57" i="19" s="1"/>
  <c r="E58" i="19" s="1"/>
  <c r="E59" i="19" s="1"/>
  <c r="E60" i="19" s="1"/>
  <c r="E61" i="19" s="1"/>
  <c r="N19" i="19"/>
  <c r="Q19" i="19" s="1"/>
  <c r="I19" i="19"/>
  <c r="I20" i="19" s="1"/>
  <c r="I21" i="19" s="1"/>
  <c r="I22" i="19" s="1"/>
  <c r="I23" i="19" s="1"/>
  <c r="I24" i="19" s="1"/>
  <c r="I25" i="19" s="1"/>
  <c r="I26" i="19" s="1"/>
  <c r="I27" i="19" s="1"/>
  <c r="I28" i="19" s="1"/>
  <c r="I29" i="19" s="1"/>
  <c r="I30" i="19" s="1"/>
  <c r="I31" i="19" s="1"/>
  <c r="I32" i="19" s="1"/>
  <c r="I33" i="19" s="1"/>
  <c r="I34" i="19" s="1"/>
  <c r="I35" i="19" s="1"/>
  <c r="I36" i="19" s="1"/>
  <c r="I37" i="19" s="1"/>
  <c r="E19" i="19"/>
  <c r="B19" i="19"/>
  <c r="B20" i="19" s="1"/>
  <c r="N18" i="19"/>
  <c r="Q18" i="19" s="1"/>
  <c r="L18" i="19"/>
  <c r="K37" i="19" l="1"/>
  <c r="N37" i="19" s="1"/>
  <c r="Q37" i="19" s="1"/>
  <c r="I38" i="19"/>
  <c r="L20" i="19"/>
  <c r="B21" i="19"/>
  <c r="G62" i="19"/>
  <c r="H62" i="19"/>
  <c r="E62" i="19"/>
  <c r="L19" i="19"/>
  <c r="K38" i="19" l="1"/>
  <c r="N38" i="19" s="1"/>
  <c r="Q38" i="19" s="1"/>
  <c r="H63" i="19"/>
  <c r="G63" i="19"/>
  <c r="E63" i="19"/>
  <c r="B22" i="19"/>
  <c r="L21" i="19"/>
  <c r="B23" i="19" l="1"/>
  <c r="L22" i="19"/>
  <c r="G64" i="19"/>
  <c r="H64" i="19"/>
  <c r="E64" i="19"/>
  <c r="I39" i="19"/>
  <c r="K39" i="19" l="1"/>
  <c r="N39" i="19" s="1"/>
  <c r="Q39" i="19" s="1"/>
  <c r="G65" i="19"/>
  <c r="H65" i="19"/>
  <c r="E65" i="19"/>
  <c r="B24" i="19"/>
  <c r="L23" i="19"/>
  <c r="L24" i="19" l="1"/>
  <c r="B25" i="19"/>
  <c r="H66" i="19"/>
  <c r="E66" i="19"/>
  <c r="G66" i="19"/>
  <c r="I40" i="19"/>
  <c r="H67" i="19" l="1"/>
  <c r="E67" i="19"/>
  <c r="G67" i="19"/>
  <c r="K40" i="19"/>
  <c r="N40" i="19" s="1"/>
  <c r="Q40" i="19" s="1"/>
  <c r="I41" i="19"/>
  <c r="B26" i="19"/>
  <c r="L25" i="19"/>
  <c r="L26" i="19" l="1"/>
  <c r="B27" i="19"/>
  <c r="K41" i="19"/>
  <c r="N41" i="19" s="1"/>
  <c r="Q41" i="19" s="1"/>
  <c r="H68" i="19"/>
  <c r="E68" i="19"/>
  <c r="G68" i="19"/>
  <c r="G69" i="19" l="1"/>
  <c r="H69" i="19"/>
  <c r="E69" i="19"/>
  <c r="I42" i="19"/>
  <c r="B28" i="19"/>
  <c r="L27" i="19"/>
  <c r="K42" i="19" l="1"/>
  <c r="N42" i="19" s="1"/>
  <c r="Q42" i="19" s="1"/>
  <c r="I43" i="19"/>
  <c r="B29" i="19"/>
  <c r="L28" i="19"/>
  <c r="G70" i="19"/>
  <c r="H70" i="19"/>
  <c r="E70" i="19"/>
  <c r="B30" i="19" l="1"/>
  <c r="L29" i="19"/>
  <c r="K43" i="19"/>
  <c r="N43" i="19" s="1"/>
  <c r="Q43" i="19" s="1"/>
  <c r="I44" i="19"/>
  <c r="G71" i="19"/>
  <c r="H71" i="19"/>
  <c r="E71" i="19"/>
  <c r="K44" i="19" l="1"/>
  <c r="N44" i="19" s="1"/>
  <c r="Q44" i="19" s="1"/>
  <c r="G72" i="19"/>
  <c r="H72" i="19"/>
  <c r="E72" i="19"/>
  <c r="L30" i="19"/>
  <c r="B31" i="19"/>
  <c r="B32" i="19" l="1"/>
  <c r="L31" i="19"/>
  <c r="I45" i="19"/>
  <c r="G73" i="19"/>
  <c r="H73" i="19"/>
  <c r="E73" i="19"/>
  <c r="G74" i="19" l="1"/>
  <c r="H74" i="19"/>
  <c r="E74" i="19"/>
  <c r="K45" i="19"/>
  <c r="N45" i="19" s="1"/>
  <c r="Q45" i="19" s="1"/>
  <c r="I46" i="19"/>
  <c r="L32" i="19"/>
  <c r="B33" i="19"/>
  <c r="K46" i="19" l="1"/>
  <c r="N46" i="19" s="1"/>
  <c r="Q46" i="19" s="1"/>
  <c r="I47" i="19"/>
  <c r="B34" i="19"/>
  <c r="L33" i="19"/>
  <c r="G75" i="19"/>
  <c r="H75" i="19"/>
  <c r="E75" i="19"/>
  <c r="L34" i="19" l="1"/>
  <c r="B35" i="19"/>
  <c r="K47" i="19"/>
  <c r="N47" i="19" s="1"/>
  <c r="Q47" i="19" s="1"/>
  <c r="G76" i="19"/>
  <c r="H76" i="19"/>
  <c r="E76" i="19"/>
  <c r="G77" i="19" l="1"/>
  <c r="H77" i="19"/>
  <c r="E77" i="19"/>
  <c r="B36" i="19"/>
  <c r="L35" i="19"/>
  <c r="I48" i="19"/>
  <c r="B37" i="19" l="1"/>
  <c r="L36" i="19"/>
  <c r="K48" i="19"/>
  <c r="N48" i="19" s="1"/>
  <c r="Q48" i="19" s="1"/>
  <c r="I49" i="19"/>
  <c r="G78" i="19"/>
  <c r="H78" i="19"/>
  <c r="E78" i="19"/>
  <c r="G79" i="19" l="1"/>
  <c r="H79" i="19"/>
  <c r="E79" i="19"/>
  <c r="K49" i="19"/>
  <c r="N49" i="19" s="1"/>
  <c r="Q49" i="19" s="1"/>
  <c r="I50" i="19"/>
  <c r="L37" i="19"/>
  <c r="B38" i="19"/>
  <c r="B39" i="19" l="1"/>
  <c r="L38" i="19"/>
  <c r="K50" i="19"/>
  <c r="N50" i="19" s="1"/>
  <c r="Q50" i="19" s="1"/>
  <c r="G80" i="19"/>
  <c r="H80" i="19"/>
  <c r="E80" i="19"/>
  <c r="G81" i="19" l="1"/>
  <c r="H81" i="19"/>
  <c r="E81" i="19"/>
  <c r="I51" i="19"/>
  <c r="B40" i="19"/>
  <c r="L39" i="19"/>
  <c r="I52" i="19" l="1"/>
  <c r="K51" i="19"/>
  <c r="N51" i="19" s="1"/>
  <c r="Q51" i="19" s="1"/>
  <c r="G82" i="19"/>
  <c r="H82" i="19"/>
  <c r="E82" i="19"/>
  <c r="L40" i="19"/>
  <c r="B41" i="19"/>
  <c r="B42" i="19" l="1"/>
  <c r="L41" i="19"/>
  <c r="K52" i="19"/>
  <c r="N52" i="19" s="1"/>
  <c r="Q52" i="19" s="1"/>
  <c r="I53" i="19"/>
  <c r="G83" i="19"/>
  <c r="H83" i="19"/>
  <c r="E83" i="19"/>
  <c r="K53" i="19" l="1"/>
  <c r="N53" i="19" s="1"/>
  <c r="Q53" i="19" s="1"/>
  <c r="G84" i="19"/>
  <c r="H84" i="19"/>
  <c r="E84" i="19"/>
  <c r="B43" i="19"/>
  <c r="L42" i="19"/>
  <c r="G85" i="19" l="1"/>
  <c r="H85" i="19"/>
  <c r="E85" i="19"/>
  <c r="L43" i="19"/>
  <c r="B44" i="19"/>
  <c r="I54" i="19"/>
  <c r="G86" i="19" l="1"/>
  <c r="H86" i="19"/>
  <c r="E86" i="19"/>
  <c r="K54" i="19"/>
  <c r="N54" i="19" s="1"/>
  <c r="Q54" i="19" s="1"/>
  <c r="I55" i="19"/>
  <c r="B45" i="19"/>
  <c r="L44" i="19"/>
  <c r="B46" i="19" l="1"/>
  <c r="L45" i="19"/>
  <c r="G87" i="19"/>
  <c r="H87" i="19"/>
  <c r="E87" i="19"/>
  <c r="K55" i="19"/>
  <c r="N55" i="19" s="1"/>
  <c r="Q55" i="19" s="1"/>
  <c r="I56" i="19"/>
  <c r="K56" i="19" l="1"/>
  <c r="N56" i="19" s="1"/>
  <c r="Q56" i="19" s="1"/>
  <c r="G88" i="19"/>
  <c r="H88" i="19"/>
  <c r="E88" i="19"/>
  <c r="L46" i="19"/>
  <c r="B47" i="19"/>
  <c r="G89" i="19" l="1"/>
  <c r="H89" i="19"/>
  <c r="E89" i="19"/>
  <c r="B48" i="19"/>
  <c r="L47" i="19"/>
  <c r="I57" i="19"/>
  <c r="K57" i="19" l="1"/>
  <c r="N57" i="19" s="1"/>
  <c r="Q57" i="19" s="1"/>
  <c r="I58" i="19"/>
  <c r="B49" i="19"/>
  <c r="L48" i="19"/>
  <c r="G90" i="19"/>
  <c r="H90" i="19"/>
  <c r="E90" i="19"/>
  <c r="G91" i="19" l="1"/>
  <c r="H91" i="19"/>
  <c r="E91" i="19"/>
  <c r="L49" i="19"/>
  <c r="B50" i="19"/>
  <c r="K58" i="19"/>
  <c r="N58" i="19" s="1"/>
  <c r="Q58" i="19" s="1"/>
  <c r="I59" i="19"/>
  <c r="K59" i="19" l="1"/>
  <c r="N59" i="19" s="1"/>
  <c r="Q59" i="19" s="1"/>
  <c r="G92" i="19"/>
  <c r="H92" i="19"/>
  <c r="E92" i="19"/>
  <c r="B51" i="19"/>
  <c r="L50" i="19"/>
  <c r="G93" i="19" l="1"/>
  <c r="H93" i="19"/>
  <c r="E93" i="19"/>
  <c r="B52" i="19"/>
  <c r="L51" i="19"/>
  <c r="I60" i="19"/>
  <c r="K60" i="19" l="1"/>
  <c r="N60" i="19" s="1"/>
  <c r="Q60" i="19" s="1"/>
  <c r="L52" i="19"/>
  <c r="B53" i="19"/>
  <c r="G94" i="19"/>
  <c r="H94" i="19"/>
  <c r="E94" i="19"/>
  <c r="G95" i="19" l="1"/>
  <c r="H95" i="19"/>
  <c r="E95" i="19"/>
  <c r="B54" i="19"/>
  <c r="L53" i="19"/>
  <c r="I61" i="19"/>
  <c r="B55" i="19" l="1"/>
  <c r="L54" i="19"/>
  <c r="H96" i="19"/>
  <c r="G96" i="19"/>
  <c r="E96" i="19"/>
  <c r="K61" i="19"/>
  <c r="N61" i="19" s="1"/>
  <c r="Q61" i="19" s="1"/>
  <c r="K62" i="19"/>
  <c r="N62" i="19" s="1"/>
  <c r="I62" i="19"/>
  <c r="K63" i="19" l="1"/>
  <c r="N63" i="19" s="1"/>
  <c r="I63" i="19"/>
  <c r="G97" i="19"/>
  <c r="H97" i="19"/>
  <c r="E97" i="19"/>
  <c r="L55" i="19"/>
  <c r="B56" i="19"/>
  <c r="B57" i="19" l="1"/>
  <c r="L56" i="19"/>
  <c r="K64" i="19"/>
  <c r="N64" i="19" s="1"/>
  <c r="I64" i="19"/>
  <c r="K65" i="19" l="1"/>
  <c r="N65" i="19" s="1"/>
  <c r="I65" i="19"/>
  <c r="B58" i="19"/>
  <c r="L57" i="19"/>
  <c r="L58" i="19" l="1"/>
  <c r="B59" i="19"/>
  <c r="K66" i="19"/>
  <c r="N66" i="19" s="1"/>
  <c r="I66" i="19"/>
  <c r="K67" i="19" l="1"/>
  <c r="N67" i="19" s="1"/>
  <c r="I67" i="19"/>
  <c r="B60" i="19"/>
  <c r="L59" i="19"/>
  <c r="B61" i="19" l="1"/>
  <c r="L60" i="19"/>
  <c r="K68" i="19"/>
  <c r="N68" i="19" s="1"/>
  <c r="I68" i="19"/>
  <c r="L61" i="19" l="1"/>
  <c r="D62" i="19"/>
  <c r="M62" i="19" s="1"/>
  <c r="Q62" i="19" s="1"/>
  <c r="B62" i="19"/>
  <c r="K69" i="19"/>
  <c r="N69" i="19" s="1"/>
  <c r="I69" i="19"/>
  <c r="L62" i="19" l="1"/>
  <c r="D63" i="19"/>
  <c r="M63" i="19" s="1"/>
  <c r="Q63" i="19" s="1"/>
  <c r="B63" i="19"/>
  <c r="K70" i="19"/>
  <c r="N70" i="19" s="1"/>
  <c r="I70" i="19"/>
  <c r="K71" i="19" l="1"/>
  <c r="N71" i="19" s="1"/>
  <c r="I71" i="19"/>
  <c r="L63" i="19"/>
  <c r="D64" i="19"/>
  <c r="M64" i="19" s="1"/>
  <c r="Q64" i="19" s="1"/>
  <c r="B64" i="19"/>
  <c r="L64" i="19" l="1"/>
  <c r="D65" i="19"/>
  <c r="M65" i="19" s="1"/>
  <c r="Q65" i="19" s="1"/>
  <c r="B65" i="19"/>
  <c r="K72" i="19"/>
  <c r="N72" i="19" s="1"/>
  <c r="I72" i="19"/>
  <c r="K73" i="19" l="1"/>
  <c r="N73" i="19" s="1"/>
  <c r="I73" i="19"/>
  <c r="L65" i="19"/>
  <c r="D66" i="19"/>
  <c r="M66" i="19" s="1"/>
  <c r="Q66" i="19" s="1"/>
  <c r="B66" i="19"/>
  <c r="L66" i="19" l="1"/>
  <c r="D67" i="19"/>
  <c r="M67" i="19" s="1"/>
  <c r="Q67" i="19" s="1"/>
  <c r="B67" i="19"/>
  <c r="K74" i="19"/>
  <c r="N74" i="19" s="1"/>
  <c r="I74" i="19"/>
  <c r="K75" i="19" l="1"/>
  <c r="N75" i="19" s="1"/>
  <c r="I75" i="19"/>
  <c r="L67" i="19"/>
  <c r="D68" i="19"/>
  <c r="M68" i="19" s="1"/>
  <c r="Q68" i="19" s="1"/>
  <c r="B68" i="19"/>
  <c r="L68" i="19" l="1"/>
  <c r="D69" i="19"/>
  <c r="M69" i="19" s="1"/>
  <c r="Q69" i="19" s="1"/>
  <c r="B69" i="19"/>
  <c r="K76" i="19"/>
  <c r="N76" i="19" s="1"/>
  <c r="I76" i="19"/>
  <c r="L69" i="19" l="1"/>
  <c r="D70" i="19"/>
  <c r="M70" i="19" s="1"/>
  <c r="Q70" i="19" s="1"/>
  <c r="B70" i="19"/>
  <c r="K77" i="19"/>
  <c r="N77" i="19" s="1"/>
  <c r="I77" i="19"/>
  <c r="L70" i="19" l="1"/>
  <c r="D71" i="19"/>
  <c r="M71" i="19" s="1"/>
  <c r="Q71" i="19" s="1"/>
  <c r="B71" i="19"/>
  <c r="K78" i="19"/>
  <c r="N78" i="19" s="1"/>
  <c r="I78" i="19"/>
  <c r="L71" i="19" l="1"/>
  <c r="D72" i="19"/>
  <c r="M72" i="19" s="1"/>
  <c r="Q72" i="19" s="1"/>
  <c r="B72" i="19"/>
  <c r="K79" i="19"/>
  <c r="N79" i="19" s="1"/>
  <c r="I79" i="19"/>
  <c r="L72" i="19" l="1"/>
  <c r="D73" i="19"/>
  <c r="M73" i="19" s="1"/>
  <c r="Q73" i="19" s="1"/>
  <c r="B73" i="19"/>
  <c r="K80" i="19"/>
  <c r="N80" i="19" s="1"/>
  <c r="I80" i="19"/>
  <c r="K81" i="19" l="1"/>
  <c r="N81" i="19" s="1"/>
  <c r="I81" i="19"/>
  <c r="L73" i="19"/>
  <c r="D74" i="19"/>
  <c r="M74" i="19" s="1"/>
  <c r="Q74" i="19" s="1"/>
  <c r="B74" i="19"/>
  <c r="L74" i="19" l="1"/>
  <c r="D75" i="19"/>
  <c r="M75" i="19" s="1"/>
  <c r="Q75" i="19" s="1"/>
  <c r="B75" i="19"/>
  <c r="K82" i="19"/>
  <c r="N82" i="19" s="1"/>
  <c r="I82" i="19"/>
  <c r="K83" i="19" l="1"/>
  <c r="N83" i="19" s="1"/>
  <c r="I83" i="19"/>
  <c r="L75" i="19"/>
  <c r="D76" i="19"/>
  <c r="M76" i="19" s="1"/>
  <c r="Q76" i="19" s="1"/>
  <c r="B76" i="19"/>
  <c r="L76" i="19" l="1"/>
  <c r="D77" i="19"/>
  <c r="M77" i="19" s="1"/>
  <c r="Q77" i="19" s="1"/>
  <c r="B77" i="19"/>
  <c r="K84" i="19"/>
  <c r="N84" i="19" s="1"/>
  <c r="I84" i="19"/>
  <c r="K85" i="19" l="1"/>
  <c r="N85" i="19" s="1"/>
  <c r="I85" i="19"/>
  <c r="L77" i="19"/>
  <c r="D78" i="19"/>
  <c r="M78" i="19" s="1"/>
  <c r="Q78" i="19" s="1"/>
  <c r="B78" i="19"/>
  <c r="L78" i="19" l="1"/>
  <c r="D79" i="19"/>
  <c r="M79" i="19" s="1"/>
  <c r="Q79" i="19" s="1"/>
  <c r="B79" i="19"/>
  <c r="K86" i="19"/>
  <c r="N86" i="19" s="1"/>
  <c r="I86" i="19"/>
  <c r="K87" i="19" l="1"/>
  <c r="N87" i="19" s="1"/>
  <c r="I87" i="19"/>
  <c r="L79" i="19"/>
  <c r="D80" i="19"/>
  <c r="M80" i="19" s="1"/>
  <c r="Q80" i="19" s="1"/>
  <c r="B80" i="19"/>
  <c r="L80" i="19" l="1"/>
  <c r="D81" i="19"/>
  <c r="M81" i="19" s="1"/>
  <c r="Q81" i="19" s="1"/>
  <c r="B81" i="19"/>
  <c r="K88" i="19"/>
  <c r="N88" i="19" s="1"/>
  <c r="I88" i="19"/>
  <c r="L81" i="19" l="1"/>
  <c r="D82" i="19"/>
  <c r="M82" i="19" s="1"/>
  <c r="Q82" i="19" s="1"/>
  <c r="B82" i="19"/>
  <c r="K89" i="19"/>
  <c r="N89" i="19" s="1"/>
  <c r="I89" i="19"/>
  <c r="K90" i="19" l="1"/>
  <c r="N90" i="19" s="1"/>
  <c r="I90" i="19"/>
  <c r="L82" i="19"/>
  <c r="D83" i="19"/>
  <c r="M83" i="19" s="1"/>
  <c r="Q83" i="19" s="1"/>
  <c r="B83" i="19"/>
  <c r="K91" i="19" l="1"/>
  <c r="N91" i="19" s="1"/>
  <c r="I91" i="19"/>
  <c r="L83" i="19"/>
  <c r="D84" i="19"/>
  <c r="M84" i="19" s="1"/>
  <c r="Q84" i="19" s="1"/>
  <c r="B84" i="19"/>
  <c r="L84" i="19" l="1"/>
  <c r="D85" i="19"/>
  <c r="M85" i="19" s="1"/>
  <c r="Q85" i="19" s="1"/>
  <c r="B85" i="19"/>
  <c r="K92" i="19"/>
  <c r="N92" i="19" s="1"/>
  <c r="I92" i="19"/>
  <c r="K93" i="19" l="1"/>
  <c r="N93" i="19" s="1"/>
  <c r="I93" i="19"/>
  <c r="L85" i="19"/>
  <c r="D86" i="19"/>
  <c r="M86" i="19" s="1"/>
  <c r="Q86" i="19" s="1"/>
  <c r="B86" i="19"/>
  <c r="L86" i="19" l="1"/>
  <c r="D87" i="19"/>
  <c r="M87" i="19" s="1"/>
  <c r="Q87" i="19" s="1"/>
  <c r="B87" i="19"/>
  <c r="K94" i="19"/>
  <c r="N94" i="19" s="1"/>
  <c r="I94" i="19"/>
  <c r="L87" i="19" l="1"/>
  <c r="D88" i="19"/>
  <c r="M88" i="19" s="1"/>
  <c r="Q88" i="19" s="1"/>
  <c r="B88" i="19"/>
  <c r="K95" i="19"/>
  <c r="N95" i="19" s="1"/>
  <c r="I95" i="19"/>
  <c r="K96" i="19" l="1"/>
  <c r="N96" i="19" s="1"/>
  <c r="I96" i="19"/>
  <c r="L88" i="19"/>
  <c r="D89" i="19"/>
  <c r="M89" i="19" s="1"/>
  <c r="Q89" i="19" s="1"/>
  <c r="B89" i="19"/>
  <c r="L89" i="19" l="1"/>
  <c r="D90" i="19"/>
  <c r="M90" i="19" s="1"/>
  <c r="Q90" i="19" s="1"/>
  <c r="B90" i="19"/>
  <c r="K97" i="19"/>
  <c r="N97" i="19" s="1"/>
  <c r="I97" i="19"/>
  <c r="L90" i="19" l="1"/>
  <c r="D91" i="19"/>
  <c r="M91" i="19" s="1"/>
  <c r="Q91" i="19" s="1"/>
  <c r="B91" i="19"/>
  <c r="L91" i="19" l="1"/>
  <c r="D92" i="19"/>
  <c r="M92" i="19" s="1"/>
  <c r="Q92" i="19" s="1"/>
  <c r="B92" i="19"/>
  <c r="L92" i="19" l="1"/>
  <c r="D93" i="19"/>
  <c r="M93" i="19" s="1"/>
  <c r="Q93" i="19" s="1"/>
  <c r="B93" i="19"/>
  <c r="L93" i="19" l="1"/>
  <c r="D94" i="19"/>
  <c r="M94" i="19" s="1"/>
  <c r="Q94" i="19" s="1"/>
  <c r="B94" i="19"/>
  <c r="L94" i="19" l="1"/>
  <c r="D95" i="19"/>
  <c r="M95" i="19" s="1"/>
  <c r="Q95" i="19" s="1"/>
  <c r="B95" i="19"/>
  <c r="L95" i="19" l="1"/>
  <c r="D96" i="19"/>
  <c r="M96" i="19" s="1"/>
  <c r="Q96" i="19" s="1"/>
  <c r="B96" i="19"/>
  <c r="L96" i="19" l="1"/>
  <c r="D97" i="19"/>
  <c r="M97" i="19" s="1"/>
  <c r="Q97" i="19" s="1"/>
  <c r="B97" i="19"/>
  <c r="L97" i="19" s="1"/>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R28" i="1" l="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Q28" i="1"/>
</calcChain>
</file>

<file path=xl/sharedStrings.xml><?xml version="1.0" encoding="utf-8"?>
<sst xmlns="http://schemas.openxmlformats.org/spreadsheetml/2006/main" count="374" uniqueCount="222">
  <si>
    <t>Year:</t>
  </si>
  <si>
    <t>Bucket</t>
  </si>
  <si>
    <t>Travel</t>
  </si>
  <si>
    <t>Low  (+150k)</t>
  </si>
  <si>
    <t>Mid  (+225k)</t>
  </si>
  <si>
    <t>High  (+300k)</t>
  </si>
  <si>
    <t>Savings</t>
  </si>
  <si>
    <t>Activity Spending</t>
  </si>
  <si>
    <t>(Cost of Living + Activity Spending)</t>
  </si>
  <si>
    <t>46-50 Bucket (Slow-Go/Go-Go)</t>
  </si>
  <si>
    <t>41-45 Bucket (Slow-Go)</t>
  </si>
  <si>
    <t>January</t>
  </si>
  <si>
    <t>February</t>
  </si>
  <si>
    <t>March</t>
  </si>
  <si>
    <t>April</t>
  </si>
  <si>
    <t>May</t>
  </si>
  <si>
    <t>June</t>
  </si>
  <si>
    <t>July</t>
  </si>
  <si>
    <t>August</t>
  </si>
  <si>
    <t>September</t>
  </si>
  <si>
    <t>October</t>
  </si>
  <si>
    <t>November</t>
  </si>
  <si>
    <t>December</t>
  </si>
  <si>
    <t>Kananaskis</t>
  </si>
  <si>
    <t>Net Worth 
Forecast</t>
  </si>
  <si>
    <t>Oahu, Hawaii</t>
  </si>
  <si>
    <t>Health</t>
  </si>
  <si>
    <t>Nassau, Bahamas</t>
  </si>
  <si>
    <t>Research Real Estate Opportunities</t>
  </si>
  <si>
    <t>DRY JANUARY</t>
  </si>
  <si>
    <t>Hiking</t>
  </si>
  <si>
    <t>Potential 
Inheritance</t>
  </si>
  <si>
    <t>Theatre</t>
  </si>
  <si>
    <t>Start Monthly
 Massages</t>
  </si>
  <si>
    <t>Decrease BMI</t>
  </si>
  <si>
    <t>Gardening</t>
  </si>
  <si>
    <t>Gardening, Hiking, Biking</t>
  </si>
  <si>
    <t>No more Daycare Payments!</t>
  </si>
  <si>
    <r>
      <rPr>
        <b/>
        <i/>
        <sz val="11"/>
        <color theme="1"/>
        <rFont val="Calibri"/>
        <family val="2"/>
        <scheme val="minor"/>
      </rPr>
      <t>Retirement Travel Celebration!</t>
    </r>
    <r>
      <rPr>
        <sz val="11"/>
        <color theme="1"/>
        <rFont val="Calibri"/>
        <family val="2"/>
        <scheme val="minor"/>
      </rPr>
      <t xml:space="preserve">
Maldives, African Safari, etc.</t>
    </r>
  </si>
  <si>
    <t>Mortgage Paid Off!</t>
  </si>
  <si>
    <r>
      <t xml:space="preserve">Increase activities 
that keep us moving:
</t>
    </r>
    <r>
      <rPr>
        <i/>
        <sz val="11"/>
        <color theme="1"/>
        <rFont val="Calibri"/>
        <family val="2"/>
        <scheme val="minor"/>
      </rPr>
      <t>Hiking, Biking, 
Walking, etc</t>
    </r>
  </si>
  <si>
    <t>Disney World, Universal Studios
(Orlando, FL USA)</t>
  </si>
  <si>
    <t>Car Replacement</t>
  </si>
  <si>
    <t>Consolidate to 1 car?</t>
  </si>
  <si>
    <r>
      <t xml:space="preserve">International Summer Vacations w/ Girls?
</t>
    </r>
    <r>
      <rPr>
        <i/>
        <sz val="12"/>
        <color theme="1"/>
        <rFont val="Calibri"/>
        <family val="2"/>
        <scheme val="minor"/>
      </rPr>
      <t>(Costa Rica, Iceland, Egypt, etc)</t>
    </r>
  </si>
  <si>
    <r>
      <t xml:space="preserve">Winter Getaways to far away warm destinations
</t>
    </r>
    <r>
      <rPr>
        <i/>
        <sz val="14"/>
        <color theme="1"/>
        <rFont val="Calibri"/>
        <family val="2"/>
        <scheme val="minor"/>
      </rPr>
      <t>Hawaii, French Polynesian Islands, etc.</t>
    </r>
  </si>
  <si>
    <r>
      <t xml:space="preserve">Winter Getaways to far away warm destinations
</t>
    </r>
    <r>
      <rPr>
        <i/>
        <sz val="14"/>
        <color theme="1"/>
        <rFont val="Calibri"/>
        <family val="2"/>
        <scheme val="minor"/>
      </rPr>
      <t>Hawaii, French Polynesian Islands , etc.</t>
    </r>
    <r>
      <rPr>
        <sz val="14"/>
        <color theme="1"/>
        <rFont val="Calibri"/>
        <family val="2"/>
        <scheme val="minor"/>
      </rPr>
      <t xml:space="preserve">
</t>
    </r>
  </si>
  <si>
    <t xml:space="preserve">CPP Income  </t>
  </si>
  <si>
    <r>
      <t xml:space="preserve">56-60 Bucket </t>
    </r>
    <r>
      <rPr>
        <i/>
        <sz val="16"/>
        <color theme="1"/>
        <rFont val="Calibri"/>
        <family val="2"/>
        <scheme val="minor"/>
      </rPr>
      <t>(Go-Go)</t>
    </r>
  </si>
  <si>
    <r>
      <t xml:space="preserve">61-65 Bucket </t>
    </r>
    <r>
      <rPr>
        <i/>
        <sz val="16"/>
        <color theme="1"/>
        <rFont val="Calibri"/>
        <family val="2"/>
        <scheme val="minor"/>
      </rPr>
      <t>(Go-Go)</t>
    </r>
  </si>
  <si>
    <r>
      <t xml:space="preserve">71-75 Bucket </t>
    </r>
    <r>
      <rPr>
        <i/>
        <sz val="16"/>
        <color theme="1"/>
        <rFont val="Calibri"/>
        <family val="2"/>
        <scheme val="minor"/>
      </rPr>
      <t>(Slow Go)</t>
    </r>
  </si>
  <si>
    <r>
      <t>76-80 Bucket</t>
    </r>
    <r>
      <rPr>
        <i/>
        <sz val="16"/>
        <color theme="1"/>
        <rFont val="Calibri"/>
        <family val="2"/>
        <scheme val="minor"/>
      </rPr>
      <t xml:space="preserve"> (Slow / No-Go)</t>
    </r>
  </si>
  <si>
    <r>
      <t xml:space="preserve">81-90 Bucket </t>
    </r>
    <r>
      <rPr>
        <i/>
        <sz val="16"/>
        <color theme="1"/>
        <rFont val="Calibri"/>
        <family val="2"/>
        <scheme val="minor"/>
      </rPr>
      <t>(No-Go)</t>
    </r>
  </si>
  <si>
    <t>Look for opportunities to travel with friends or to visit far-away friends</t>
  </si>
  <si>
    <t>Increase investments</t>
  </si>
  <si>
    <t>Purchase Investment Property?</t>
  </si>
  <si>
    <t>% Withdrawl Rate</t>
  </si>
  <si>
    <t>Do more advtenturous travel destinations earlier than later</t>
  </si>
  <si>
    <t>Toronto</t>
  </si>
  <si>
    <t>Banff</t>
  </si>
  <si>
    <r>
      <t xml:space="preserve">Canadian (Domestic) Travel Destinations
</t>
    </r>
    <r>
      <rPr>
        <i/>
        <sz val="11"/>
        <color theme="1"/>
        <rFont val="Calibri"/>
        <family val="2"/>
        <scheme val="minor"/>
      </rPr>
      <t>(Closer, Less Insurance, Less Risk)</t>
    </r>
  </si>
  <si>
    <r>
      <t xml:space="preserve">MUST CONVERT RRSP &amp; LIRA  TO RRIF @ 71 Years Old
 </t>
    </r>
    <r>
      <rPr>
        <i/>
        <sz val="11"/>
        <color theme="1"/>
        <rFont val="Calibri"/>
        <family val="2"/>
        <scheme val="minor"/>
      </rPr>
      <t>(No more RRSP contributions)</t>
    </r>
    <r>
      <rPr>
        <sz val="11"/>
        <color theme="1"/>
        <rFont val="Calibri"/>
        <family val="2"/>
        <scheme val="minor"/>
      </rPr>
      <t xml:space="preserve"> - must withdraw minimum 5% thereafter, increasing year after year!!!</t>
    </r>
  </si>
  <si>
    <t>Grandchildren?!</t>
  </si>
  <si>
    <t>Maintain Healthy BMI</t>
  </si>
  <si>
    <t>Las Vegas</t>
  </si>
  <si>
    <t>20th Anniversary!</t>
  </si>
  <si>
    <r>
      <t xml:space="preserve">Winter Getaways to </t>
    </r>
    <r>
      <rPr>
        <u/>
        <sz val="14"/>
        <color theme="1"/>
        <rFont val="Calibri"/>
        <family val="2"/>
        <scheme val="minor"/>
      </rPr>
      <t xml:space="preserve">closer </t>
    </r>
    <r>
      <rPr>
        <sz val="14"/>
        <color theme="1"/>
        <rFont val="Calibri"/>
        <family val="2"/>
        <scheme val="minor"/>
      </rPr>
      <t xml:space="preserve">warm destinations
</t>
    </r>
    <r>
      <rPr>
        <i/>
        <sz val="14"/>
        <color theme="1"/>
        <rFont val="Calibri"/>
        <family val="2"/>
        <scheme val="minor"/>
      </rPr>
      <t>Arizona, California</t>
    </r>
  </si>
  <si>
    <t>30th Anniversary!</t>
  </si>
  <si>
    <t>Travel by Train!</t>
  </si>
  <si>
    <t>APPLY TO WITHDRAW CPP EARLY @ 60 or defer to later years</t>
  </si>
  <si>
    <t>40th Anniversary!</t>
  </si>
  <si>
    <t>50th Anniversary!</t>
  </si>
  <si>
    <t>15th Anniversary!</t>
  </si>
  <si>
    <t>Buy Under-desk 
Treadmill</t>
  </si>
  <si>
    <t>25th Anniversary!</t>
  </si>
  <si>
    <t>35th Anniversary!</t>
  </si>
  <si>
    <t>Life / Family / Friends / Activities / Experiences</t>
  </si>
  <si>
    <t>Hire a chef / in-home cooking class for dinner party with friends</t>
  </si>
  <si>
    <t>Move investments from Mutual Funds to Low Cost ETF Index Funds</t>
  </si>
  <si>
    <t>Hire fee-based Financial Advisor</t>
  </si>
  <si>
    <t>Money / Career / Education / Volunteering / Retirement / Recreational Employment / Giving</t>
  </si>
  <si>
    <r>
      <t xml:space="preserve">66-70 Bucket </t>
    </r>
    <r>
      <rPr>
        <i/>
        <sz val="16"/>
        <color theme="1"/>
        <rFont val="Calibri"/>
        <family val="2"/>
        <scheme val="minor"/>
      </rPr>
      <t>(Slow-Go)</t>
    </r>
  </si>
  <si>
    <t>51-55  Bucket (Go-Go)</t>
  </si>
  <si>
    <t>Pension income tax credit available if RRIF (not RRSP) or LIRA is used for income.  $2000 is eligible for 15% credit (save $300/year)</t>
  </si>
  <si>
    <t>Re-Balance Investment Portfolio
Collect last few years of income as cash to curb down markets in the future</t>
  </si>
  <si>
    <t>Husband Age:</t>
  </si>
  <si>
    <t>Wife Age</t>
  </si>
  <si>
    <t>Kid 1 Age</t>
  </si>
  <si>
    <t>Kid 2 Age:</t>
  </si>
  <si>
    <t>Dog Age</t>
  </si>
  <si>
    <t>Grandpa 1 Age:</t>
  </si>
  <si>
    <t>Grandma 1 Age:</t>
  </si>
  <si>
    <t>Grandpa 2 Age:</t>
  </si>
  <si>
    <t>Sibling 1 Age:</t>
  </si>
  <si>
    <t>Sibling-in-Law Age:</t>
  </si>
  <si>
    <t>Niece/Nephew Age:</t>
  </si>
  <si>
    <t>Wife: Work Contract End</t>
  </si>
  <si>
    <t>K2: Kindergarten!
K1: Grade 2</t>
  </si>
  <si>
    <t>K2: Grade 1
K1: Grade 3</t>
  </si>
  <si>
    <t>K2: Grade 2
K1: Grade 4</t>
  </si>
  <si>
    <t>K2: Grade 3
K1: Grade 5</t>
  </si>
  <si>
    <t>K2: Grade 4
K1: Grade 6</t>
  </si>
  <si>
    <t>K2: Grade 5
K1: Grade 7</t>
  </si>
  <si>
    <t>K2: Grade 6
K1: Grade 8</t>
  </si>
  <si>
    <t>K2: Grade 7
K1: Grade 9</t>
  </si>
  <si>
    <t>K2: Grade 8
K1: Grade 10</t>
  </si>
  <si>
    <t>K2: Grade 9
K1: Grade 11</t>
  </si>
  <si>
    <t>K2: Grade 10
K1: Grade 12</t>
  </si>
  <si>
    <t>K2: Grade 11
K1: Post-Secondary!</t>
  </si>
  <si>
    <t>K2: Grade 12
K1: Post-Secondary Yr2</t>
  </si>
  <si>
    <t>K2: Post-Secondary!
K1: Post-Secondary Yr3?</t>
  </si>
  <si>
    <t>K2: Post-Secondary Yr2
K1: ?</t>
  </si>
  <si>
    <t>K2: Post-Secondary Yr3?
K1: ?</t>
  </si>
  <si>
    <t>Husband: Work Contract End</t>
  </si>
  <si>
    <t xml:space="preserve"> Car Replacement</t>
  </si>
  <si>
    <t>Replace Car #2</t>
  </si>
  <si>
    <t>Replace Car #1?</t>
  </si>
  <si>
    <r>
      <t xml:space="preserve">Kid #1 Driving! </t>
    </r>
    <r>
      <rPr>
        <i/>
        <sz val="11"/>
        <color theme="1"/>
        <rFont val="Calibri"/>
        <family val="2"/>
        <scheme val="minor"/>
      </rPr>
      <t>(Learner's License)</t>
    </r>
  </si>
  <si>
    <t>Kid #1 Driver's License!</t>
  </si>
  <si>
    <t>Kid  #1  Car Purchase?!</t>
  </si>
  <si>
    <t>Kid #2 HS Graduation</t>
  </si>
  <si>
    <t>Sell Family House?
Purchase Vacation-style Property?</t>
  </si>
  <si>
    <r>
      <t xml:space="preserve">Kid #2 Driving! 
</t>
    </r>
    <r>
      <rPr>
        <i/>
        <sz val="11"/>
        <color theme="1"/>
        <rFont val="Calibri"/>
        <family val="2"/>
        <scheme val="minor"/>
      </rPr>
      <t>(Learner's License)</t>
    </r>
  </si>
  <si>
    <t>Kid #2 Driver's License!</t>
  </si>
  <si>
    <t>Kid #2 Car Purchase?!</t>
  </si>
  <si>
    <r>
      <t xml:space="preserve">Gift Kids' Inheritance Early?
</t>
    </r>
    <r>
      <rPr>
        <b/>
        <sz val="12"/>
        <color theme="0" tint="-0.499984740745262"/>
        <rFont val="Calibri"/>
        <family val="2"/>
        <scheme val="minor"/>
      </rPr>
      <t>(House Down Payment?)</t>
    </r>
  </si>
  <si>
    <t>Kid #1 / # 2 Weddings???</t>
  </si>
  <si>
    <r>
      <rPr>
        <b/>
        <sz val="14"/>
        <color theme="1"/>
        <rFont val="Calibri"/>
        <family val="2"/>
        <scheme val="minor"/>
      </rPr>
      <t>Life in warmer climate</t>
    </r>
    <r>
      <rPr>
        <sz val="14"/>
        <color theme="1"/>
        <rFont val="Calibri"/>
        <family val="2"/>
        <scheme val="minor"/>
      </rPr>
      <t xml:space="preserve">
</t>
    </r>
    <r>
      <rPr>
        <i/>
        <sz val="14"/>
        <color theme="1"/>
        <rFont val="Calibri"/>
        <family val="2"/>
        <scheme val="minor"/>
      </rPr>
      <t>During warmer Canadian months
Vacation-style property for Adult Kids to visit us!
Domestic travel  (Wine Touring!)</t>
    </r>
    <r>
      <rPr>
        <sz val="14"/>
        <color theme="1"/>
        <rFont val="Calibri"/>
        <family val="2"/>
        <scheme val="minor"/>
      </rPr>
      <t xml:space="preserve">
</t>
    </r>
    <r>
      <rPr>
        <i/>
        <sz val="14"/>
        <color theme="1"/>
        <rFont val="Calibri"/>
        <family val="2"/>
        <scheme val="minor"/>
      </rPr>
      <t>Healthy Activities (Hiking, Swimming)</t>
    </r>
  </si>
  <si>
    <t>Big Family Hosted 
Holiday Party 
(@ Hotel XYZ?)</t>
  </si>
  <si>
    <r>
      <t xml:space="preserve">
</t>
    </r>
    <r>
      <rPr>
        <b/>
        <sz val="11"/>
        <color theme="1"/>
        <rFont val="Calibri"/>
        <family val="2"/>
        <scheme val="minor"/>
      </rPr>
      <t xml:space="preserve">Move Grandma #1
Into Seniors Home: </t>
    </r>
    <r>
      <rPr>
        <sz val="11"/>
        <color theme="1"/>
        <rFont val="Calibri"/>
        <family val="2"/>
        <scheme val="minor"/>
      </rPr>
      <t xml:space="preserve">
Clean out &amp; Sell 
Home/Car</t>
    </r>
  </si>
  <si>
    <r>
      <t xml:space="preserve">Sell House - Downsize. 
</t>
    </r>
    <r>
      <rPr>
        <b/>
        <sz val="12"/>
        <color theme="0" tint="-0.499984740745262"/>
        <rFont val="Calibri"/>
        <family val="2"/>
        <scheme val="minor"/>
      </rPr>
      <t>Start using capital/equity from large home</t>
    </r>
  </si>
  <si>
    <r>
      <rPr>
        <b/>
        <sz val="12"/>
        <color theme="1"/>
        <rFont val="Calibri"/>
        <family val="2"/>
        <scheme val="minor"/>
      </rPr>
      <t>Pre-tirement?</t>
    </r>
    <r>
      <rPr>
        <sz val="12"/>
        <color theme="1"/>
        <rFont val="Calibri"/>
        <family val="2"/>
        <scheme val="minor"/>
      </rPr>
      <t xml:space="preserve"> </t>
    </r>
    <r>
      <rPr>
        <sz val="11"/>
        <color theme="1"/>
        <rFont val="Calibri"/>
        <family val="2"/>
        <scheme val="minor"/>
      </rPr>
      <t xml:space="preserve">
Stress-free Jobs?
Low paying enjoyable work ('Recreational Employment'? Volunteering? (Coast!)</t>
    </r>
  </si>
  <si>
    <r>
      <t xml:space="preserve">Home Renos:
</t>
    </r>
    <r>
      <rPr>
        <sz val="11"/>
        <color theme="1"/>
        <rFont val="Calibri"/>
        <family val="2"/>
        <scheme val="minor"/>
      </rPr>
      <t>Paint House, Basement Dry Bar, Wine Room Glass Wall, Carpets, Garage Door, Front Door</t>
    </r>
    <r>
      <rPr>
        <b/>
        <sz val="11"/>
        <color theme="1"/>
        <rFont val="Calibri"/>
        <family val="2"/>
        <scheme val="minor"/>
      </rPr>
      <t xml:space="preserve">, </t>
    </r>
    <r>
      <rPr>
        <sz val="11"/>
        <color theme="1"/>
        <rFont val="Calibri"/>
        <family val="2"/>
        <scheme val="minor"/>
      </rPr>
      <t>Furniture, Appliances, etc</t>
    </r>
  </si>
  <si>
    <r>
      <rPr>
        <b/>
        <sz val="11"/>
        <color theme="1"/>
        <rFont val="Calibri"/>
        <family val="2"/>
        <scheme val="minor"/>
      </rPr>
      <t>Home Renos:</t>
    </r>
    <r>
      <rPr>
        <sz val="11"/>
        <color theme="1"/>
        <rFont val="Calibri"/>
        <family val="2"/>
        <scheme val="minor"/>
      </rPr>
      <t xml:space="preserve">
Update Kitchen, Hard Flooring, Roof, Appliances?!</t>
    </r>
  </si>
  <si>
    <r>
      <rPr>
        <sz val="11"/>
        <color theme="1"/>
        <rFont val="Calibri"/>
        <family val="2"/>
        <scheme val="minor"/>
      </rPr>
      <t xml:space="preserve">APPLY FOR OLD AGE SECURITY (OAS)  11 MONTHS BEFORE 65 (or, defer to older age) - </t>
    </r>
    <r>
      <rPr>
        <sz val="9"/>
        <color theme="1"/>
        <rFont val="Calibri"/>
        <family val="2"/>
        <scheme val="minor"/>
      </rPr>
      <t>becoming 67 as of January 2029?</t>
    </r>
    <r>
      <rPr>
        <sz val="10"/>
        <color theme="1"/>
        <rFont val="Calibri"/>
        <family val="2"/>
        <scheme val="minor"/>
      </rPr>
      <t xml:space="preserve">
If High income 80K-129K - some to full repayment required. Or if any Capital Gains realized  from year earlier</t>
    </r>
  </si>
  <si>
    <r>
      <t xml:space="preserve">Retirement
</t>
    </r>
    <r>
      <rPr>
        <sz val="12"/>
        <color theme="1"/>
        <rFont val="Calibri"/>
        <family val="2"/>
        <scheme val="minor"/>
      </rPr>
      <t>A 2nd Childhood 
(but with money!)</t>
    </r>
  </si>
  <si>
    <t>How to Use This Spreadsheet</t>
  </si>
  <si>
    <t>On the tab at the bottom, click the arrow and select Copy to - New Spreadsheet</t>
  </si>
  <si>
    <t>Enter your ANNUAL TFSA, RRSP, and Unregistered Account Contributions. The spreadsheet assumes contributions STOP at age 65. You will have to change the formula within the cells if you plan to contribute past 65.</t>
  </si>
  <si>
    <t>Enter your projected rate of return for your TFSA, RRSP, and Unregistered account (a good estimate is 6% to 8%)</t>
  </si>
  <si>
    <t>Enter your projected rate of withdrawal from your TFSA, RRSP, and Unregistered Account in retirement. You may enter additional or lump sum withdrawals directly within the table.</t>
  </si>
  <si>
    <t>Enter your projected CPP &amp; OAS. A good estimate is $12,000 to $15,000, but you likely will not know the exact amount until you are close to retirement.</t>
  </si>
  <si>
    <t>Delete the content of the cells for ages already passed. ie. if you are 30 years old, delete everything from age 21 to 29. Hide these rows so the table begins at your age</t>
  </si>
  <si>
    <t>Enter in your current account balances at your age in each column for TFSA, RRSP, and Unregistered Accounts. The table will autofill from present to age 100.</t>
  </si>
  <si>
    <t>Annual TFSA Contribution?</t>
  </si>
  <si>
    <t>Annual RRSP Contribution?</t>
  </si>
  <si>
    <t>Annual UnReg Contribution?</t>
  </si>
  <si>
    <t>What is your projected CPP &amp; OAS?</t>
  </si>
  <si>
    <t>Average Rate of Return?</t>
  </si>
  <si>
    <t>Projected rate of withdrawal in retirement?</t>
  </si>
  <si>
    <t>Projected EXTRA withdrawals in retirement?</t>
  </si>
  <si>
    <t>Age</t>
  </si>
  <si>
    <t>TFSA</t>
  </si>
  <si>
    <t>Extra Contributions?</t>
  </si>
  <si>
    <t>Any TFSA withdrawals?</t>
  </si>
  <si>
    <t>RRSP</t>
  </si>
  <si>
    <t>Mandatory RRIF Withdrawals</t>
  </si>
  <si>
    <t>Any RRSP withdrawals?</t>
  </si>
  <si>
    <t>Unreg</t>
  </si>
  <si>
    <t>Any Unreg withdrawals?</t>
  </si>
  <si>
    <t>TOTAL ASSETS</t>
  </si>
  <si>
    <t>TAX-FREE Withdrawals</t>
  </si>
  <si>
    <t>TAXABLE Withdrawals</t>
  </si>
  <si>
    <t>CPP &amp; OAS</t>
  </si>
  <si>
    <t>Other Pension Income</t>
  </si>
  <si>
    <t>Total Income in Retirement</t>
  </si>
  <si>
    <t>This spreadsheet was created as a free &amp; fun product by Bridget Casey. It is for entertainment purposes only and may only be duplicated for personal use</t>
  </si>
  <si>
    <t>To learn how to invest, please visit:</t>
  </si>
  <si>
    <t>sixfigurestockportfolio.com</t>
  </si>
  <si>
    <t>On Instagram</t>
  </si>
  <si>
    <t>@bridgiecasey</t>
  </si>
  <si>
    <t>© 2021 Money After Graduation Inc.</t>
  </si>
  <si>
    <t>1. I'm American. Can I still use the spreadhseet?</t>
  </si>
  <si>
    <t>Yes! The spreadsheet merely makes mathematical calculations of your account balances. It is not specific to one country. If you want to adjust it to reflect American investment accounts, change TFSA to Roth IRA and RRSP to 401K. Please update the contributions accordingly</t>
  </si>
  <si>
    <t>2. I want to retire before age 65. How do I change it?</t>
  </si>
  <si>
    <t xml:space="preserve">Simply make changes to the WITHDRAWALS column from any or all of the accounts you wish to begin early withdrawals from. You can drag the cells in the withdrawal column to your target retirement age, or you can enter custom withrawals manually at your target retirement age. </t>
  </si>
  <si>
    <t>3. What if I live to be 105?</t>
  </si>
  <si>
    <t>You probably won't. You will probably live to be approximately 85 years old, so that's what you should plan for, plus or minus 5 years.</t>
  </si>
  <si>
    <t>Check out:</t>
  </si>
  <si>
    <t>https://www.projectbiglife.ca/life-expectancy-calculator</t>
  </si>
  <si>
    <t>4. What if I need expensive long term care for a decade?</t>
  </si>
  <si>
    <t xml:space="preserve">You probably won't. The average person needs care for 5 years or less. </t>
  </si>
  <si>
    <t>5. What if I run out of money?</t>
  </si>
  <si>
    <t>You probably won't. This is not a math question, this is a money trauma questions. Please speak to a therapist or counselor that specializes in money trauma to help you address your scarcity complex and fears. Unfortunately this spreadsheet cannot provide emotional support.</t>
  </si>
  <si>
    <t>6. It seems like TFSA contributions continue past age 65?</t>
  </si>
  <si>
    <t>Yes, they do. Please review the Instructions sheet!</t>
  </si>
  <si>
    <t>7. What if I have a work pension?</t>
  </si>
  <si>
    <t>From your employer, determine what amount you will receive from your pension and beginning at what age. Then enter that amount manually in the table under the column labelled "other pension income" in the appropriate age rows. Most people can start receiving their pension beginning any time after age 55, and will either receive a pre-determined amount depending on their years of service or will receive a percentage of the amount they have paid into the pension. Your employer is the only source of information about your pension, so please speak directly to HR or your pension provider to determine what income your pension will provide in retirement.</t>
  </si>
  <si>
    <t>First...</t>
  </si>
  <si>
    <t>On the tab at the bottom that says "Die With Zero", click the arrow next to the title and select Copy to - New Spreadsheet. Then follow the steps below.</t>
  </si>
  <si>
    <r>
      <rPr>
        <sz val="9"/>
        <color theme="1"/>
        <rFont val="Arial"/>
        <family val="2"/>
      </rPr>
      <t xml:space="preserve">Enter your </t>
    </r>
    <r>
      <rPr>
        <b/>
        <sz val="9"/>
        <color theme="1"/>
        <rFont val="Arial"/>
        <family val="2"/>
      </rPr>
      <t>ANNUAL</t>
    </r>
    <r>
      <rPr>
        <sz val="9"/>
        <color theme="1"/>
        <rFont val="Arial"/>
        <family val="2"/>
      </rPr>
      <t xml:space="preserve"> TFSA, RRSP, and Unregistered Account Contributions. </t>
    </r>
  </si>
  <si>
    <r>
      <rPr>
        <b/>
        <sz val="9"/>
        <color theme="1"/>
        <rFont val="Arial"/>
        <family val="2"/>
      </rPr>
      <t>If you have an employer pension</t>
    </r>
    <r>
      <rPr>
        <sz val="9"/>
        <color theme="1"/>
        <rFont val="Arial"/>
        <family val="2"/>
      </rPr>
      <t xml:space="preserve"> you may enter it directly in the table in the column labeled "other pension income", beginning the year you start to collect.</t>
    </r>
  </si>
  <si>
    <t>Next...</t>
  </si>
  <si>
    <t xml:space="preserve">Delete the content of the cells for ages already passed. ie. if you are 30 years old, delete the content within the cells from age 21 to 29. </t>
  </si>
  <si>
    <r>
      <rPr>
        <sz val="9"/>
        <color theme="1"/>
        <rFont val="Arial"/>
        <family val="2"/>
      </rPr>
      <t xml:space="preserve">Hide the rows with the cells you just deleted the contents of so </t>
    </r>
    <r>
      <rPr>
        <b/>
        <sz val="9"/>
        <color theme="1"/>
        <rFont val="Arial"/>
        <family val="2"/>
      </rPr>
      <t>the table begins at your current age</t>
    </r>
    <r>
      <rPr>
        <sz val="9"/>
        <color theme="1"/>
        <rFont val="Arial"/>
        <family val="2"/>
      </rPr>
      <t>.</t>
    </r>
  </si>
  <si>
    <r>
      <rPr>
        <b/>
        <sz val="9"/>
        <color theme="1"/>
        <rFont val="Arial"/>
        <family val="2"/>
      </rPr>
      <t>Enter in your current account balances at your age in each column for TFSA, RRSP, and Unregistered Accounts.</t>
    </r>
    <r>
      <rPr>
        <sz val="9"/>
        <color theme="1"/>
        <rFont val="Arial"/>
        <family val="2"/>
      </rPr>
      <t xml:space="preserve"> </t>
    </r>
  </si>
  <si>
    <t>The table will autofill from present to age 100. Ages 88 to 100 are grayed out because you will probably be dead, but the numbers are included in case you are not. If you think you are going to live past 100, no you won't but you may modify the table to add additional rows if you like. In the meantime I recommending hiding the rows of age 88 to 100.</t>
  </si>
  <si>
    <t>To learn how to invest in the stock market, please visit:</t>
  </si>
  <si>
    <t>Assumptions</t>
  </si>
  <si>
    <r>
      <rPr>
        <sz val="9"/>
        <color theme="1"/>
        <rFont val="Arial"/>
        <family val="2"/>
      </rPr>
      <t>The spreadsheet automatically assumes the following. If you disagree or want to modify any of the following assumptions,</t>
    </r>
    <r>
      <rPr>
        <b/>
        <sz val="9"/>
        <color theme="1"/>
        <rFont val="Arial"/>
        <family val="2"/>
      </rPr>
      <t xml:space="preserve"> you may edit the formula directly in the cells.</t>
    </r>
  </si>
  <si>
    <t>You stop making contributions to your RRSP and Unregistered Accounts at age 65 (you cannot make RRSP contributions past age 71)</t>
  </si>
  <si>
    <t>You continue making contributions to your TFSA indefinitely (there is no age limit to the TFSA, so contributions may continue past age 65)</t>
  </si>
  <si>
    <t>You begin making withdrawals from all your accounts at age 65 (you can change this, but you must make withdrawals from your RRSP by age 71)</t>
  </si>
  <si>
    <t xml:space="preserve">The table automatically accounts for the MANDATORY RRIF (RRSP) WITHDRAWALS beginning at age 65. You may delay this to age 71. The table also gives you the option to add ADDITIONAL WITHDRAWALS. </t>
  </si>
  <si>
    <t>You begin collecting CPP &amp; OAS at age 65 (you can elect to delay your CPP until as late as age 70)</t>
  </si>
  <si>
    <t>Your portfolio earns your projected rate of return from your current age until age 65, at which point it decreases by one-percentage point. This is to account for making your portfolio more conservative when you retire.</t>
  </si>
  <si>
    <t>Your projected return decreases by another one-percentage point from age 75 to 85, and again after age 85. This is to account for making your portfolio more conservative as you age.</t>
  </si>
  <si>
    <t>Tips</t>
  </si>
  <si>
    <t>You should strive for an income in retirement that is 80% to 100% of your current income. If your projected income in retirement is greater than this, you've already failed this exercise and should retire early. Use the spreadsheet to figure out when!</t>
  </si>
  <si>
    <r>
      <rPr>
        <sz val="10"/>
        <color theme="1"/>
        <rFont val="Arial"/>
        <family val="2"/>
      </rPr>
      <t xml:space="preserve">To minimize income taxes, you want </t>
    </r>
    <r>
      <rPr>
        <i/>
        <sz val="10"/>
        <color theme="1"/>
        <rFont val="Arial"/>
        <family val="2"/>
      </rPr>
      <t>smaller withdrawals from your RRSP</t>
    </r>
    <r>
      <rPr>
        <sz val="10"/>
        <color theme="1"/>
        <rFont val="Arial"/>
        <family val="2"/>
      </rPr>
      <t xml:space="preserve"> - while still using up your entire RRSP. The best way to do this may be to start making withdrawals earlier (yay!) or stop contributing to your RRSP soon (yay CoastFI!)</t>
    </r>
  </si>
  <si>
    <t xml:space="preserve">If at any point you mess up the spreadsheet, simply copy it again and start over. </t>
  </si>
  <si>
    <t>Please keep in mind...</t>
  </si>
  <si>
    <t xml:space="preserve">The purpose of this spreadsheet is to provide you with REALISTIC BUT NOT GUARANTEED projections of your account balances. It is to help you grapple with your own mortality and decide if mindless accumulation of the most wealth possible is really a good goal since you are very clearly going to die anyway, just like everyone else. </t>
  </si>
  <si>
    <t>You will actually die, and probably before age 90. Think really hard about whether it is necessary or reasonable for you to have a multi-six or seven-figure portfolio this late in life. (hint: no it isn't) The table turns red if you have more than $300K in either your TFSA or RRSP, more than $100K in you're unregistered account, or more than $500K in total assets after age 85 because you should spend that money much sooner enjoying your lfie.</t>
  </si>
  <si>
    <r>
      <rPr>
        <b/>
        <sz val="9"/>
        <color theme="1"/>
        <rFont val="Arial"/>
        <family val="2"/>
      </rPr>
      <t xml:space="preserve">You do not have to spend everything you withdraw from your retirement accounts each year. </t>
    </r>
    <r>
      <rPr>
        <sz val="9"/>
        <color theme="1"/>
        <rFont val="Arial"/>
        <family val="2"/>
      </rPr>
      <t>Budgeting is still a very real thing, even in old age. You may withdraw $120,000 one year and spend only $80,000. That's ok. This table is just about WITHDRAWALS NOT SPENDING. That's up to you.</t>
    </r>
  </si>
  <si>
    <t xml:space="preserve">This spreadsheet is not individual, personalized financial advice and not meant to be used as the single document to plan the last few decades of your life. Please do not quit your job, go on a shopping spree, or make any other large, rash financial decisions. However, you may use this spreadsheet to do some lighthanded planning, and then meet with a financial advisor throughout your life to finalize your plan. </t>
  </si>
  <si>
    <t>This spreadsheet was created as a free &amp; fun product by Bridget Casey, MBA (Finance). It is for entertainment purposes only and may only be duplicated for personal use</t>
  </si>
  <si>
    <t>Kid 1 Age:</t>
  </si>
  <si>
    <t>Family BBQ / Kids' Birthdays</t>
  </si>
  <si>
    <t>Grandma/Grandpa 70th Birthday Celebration</t>
  </si>
  <si>
    <t>Arizona @ Uncle's place?</t>
  </si>
  <si>
    <t>Cousins' Wedding?
(California, USA)
Disneyland, Knotts Berry Farm, Lego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</si>
</sst>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_(&quot;$&quot;* #,##0.00_);_(&quot;$&quot;* \(#,##0.00\);_(&quot;$&quot;* &quot;-&quot;??_);_(@_)"/>
    <numFmt numFmtId="165" formatCode="&quot;$&quot;#,##0.00"/>
  </numFmts>
  <fonts count="58" x14ac:knownFonts="1">
    <font>
      <sz val="11"/>
      <color theme="1"/>
      <name val="Calibri"/>
      <family val="2"/>
      <scheme val="minor"/>
    </font>
    <font>
      <sz val="11"/>
      <color rgb="FFFF0000"/>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sz val="12"/>
      <color theme="1"/>
      <name val="Calibri"/>
      <family val="2"/>
      <scheme val="minor"/>
    </font>
    <font>
      <b/>
      <sz val="11"/>
      <color theme="1"/>
      <name val="Calibri"/>
      <family val="2"/>
      <scheme val="minor"/>
    </font>
    <font>
      <b/>
      <sz val="12"/>
      <color rgb="FF00B0F0"/>
      <name val="Calibri"/>
      <family val="2"/>
      <scheme val="minor"/>
    </font>
    <font>
      <sz val="12"/>
      <color theme="4" tint="0.3999755851924192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sz val="11"/>
      <color theme="0" tint="-0.14999847407452621"/>
      <name val="Calibri"/>
      <family val="2"/>
      <scheme val="minor"/>
    </font>
    <font>
      <sz val="14"/>
      <color theme="0" tint="-0.14999847407452621"/>
      <name val="Calibri"/>
      <family val="2"/>
      <scheme val="minor"/>
    </font>
    <font>
      <sz val="14"/>
      <color theme="0" tint="-0.249977111117893"/>
      <name val="Calibri"/>
      <family val="2"/>
      <scheme val="minor"/>
    </font>
    <font>
      <sz val="16"/>
      <color theme="0" tint="-0.249977111117893"/>
      <name val="Calibri"/>
      <family val="2"/>
      <scheme val="minor"/>
    </font>
    <font>
      <b/>
      <sz val="18"/>
      <color theme="1"/>
      <name val="Calibri"/>
      <family val="2"/>
      <scheme val="minor"/>
    </font>
    <font>
      <b/>
      <i/>
      <sz val="11"/>
      <color theme="1"/>
      <name val="Calibri"/>
      <family val="2"/>
      <scheme val="minor"/>
    </font>
    <font>
      <sz val="8"/>
      <name val="Calibri"/>
      <family val="2"/>
      <scheme val="minor"/>
    </font>
    <font>
      <sz val="12"/>
      <color rgb="FF00B0F0"/>
      <name val="Calibri"/>
      <family val="2"/>
      <scheme val="minor"/>
    </font>
    <font>
      <i/>
      <sz val="14"/>
      <color theme="0" tint="-0.499984740745262"/>
      <name val="Calibri"/>
      <family val="2"/>
      <scheme val="minor"/>
    </font>
    <font>
      <b/>
      <i/>
      <sz val="16"/>
      <color theme="1"/>
      <name val="Calibri"/>
      <family val="2"/>
      <scheme val="minor"/>
    </font>
    <font>
      <sz val="13"/>
      <color theme="1"/>
      <name val="Calibri"/>
      <family val="2"/>
      <scheme val="minor"/>
    </font>
    <font>
      <i/>
      <sz val="14"/>
      <color theme="1"/>
      <name val="Calibri"/>
      <family val="2"/>
      <scheme val="minor"/>
    </font>
    <font>
      <b/>
      <sz val="20"/>
      <color theme="1"/>
      <name val="Calibri"/>
      <family val="2"/>
      <scheme val="minor"/>
    </font>
    <font>
      <b/>
      <i/>
      <sz val="18"/>
      <color theme="1"/>
      <name val="Calibri"/>
      <family val="2"/>
      <scheme val="minor"/>
    </font>
    <font>
      <b/>
      <i/>
      <sz val="20"/>
      <color theme="1"/>
      <name val="Calibri"/>
      <family val="2"/>
      <scheme val="minor"/>
    </font>
    <font>
      <i/>
      <sz val="12"/>
      <color theme="1"/>
      <name val="Calibri"/>
      <family val="2"/>
      <scheme val="minor"/>
    </font>
    <font>
      <sz val="10"/>
      <color theme="1"/>
      <name val="Calibri"/>
      <family val="2"/>
      <scheme val="minor"/>
    </font>
    <font>
      <u/>
      <sz val="14"/>
      <color theme="1"/>
      <name val="Calibri"/>
      <family val="2"/>
      <scheme val="minor"/>
    </font>
    <font>
      <sz val="16"/>
      <color theme="1"/>
      <name val="Calibri"/>
      <family val="2"/>
      <scheme val="minor"/>
    </font>
    <font>
      <i/>
      <sz val="16"/>
      <color theme="1"/>
      <name val="Calibri"/>
      <family val="2"/>
      <scheme val="minor"/>
    </font>
    <font>
      <i/>
      <sz val="11"/>
      <color theme="1" tint="0.34998626667073579"/>
      <name val="Calibri"/>
      <family val="2"/>
      <scheme val="minor"/>
    </font>
    <font>
      <sz val="14"/>
      <color theme="0" tint="-0.499984740745262"/>
      <name val="Calibri"/>
      <family val="2"/>
      <scheme val="minor"/>
    </font>
    <font>
      <sz val="14"/>
      <color rgb="FF00B0F0"/>
      <name val="Calibri"/>
      <family val="2"/>
      <scheme val="minor"/>
    </font>
    <font>
      <sz val="16"/>
      <color rgb="FF00B0F0"/>
      <name val="Calibri"/>
      <family val="2"/>
      <scheme val="minor"/>
    </font>
    <font>
      <b/>
      <sz val="12"/>
      <color theme="1"/>
      <name val="Calibri"/>
      <family val="2"/>
      <scheme val="minor"/>
    </font>
    <font>
      <sz val="10"/>
      <color rgb="FF000000"/>
      <name val="Arial"/>
      <family val="2"/>
    </font>
    <font>
      <sz val="11"/>
      <color theme="0" tint="-0.249977111117893"/>
      <name val="Calibri"/>
      <family val="2"/>
      <scheme val="minor"/>
    </font>
    <font>
      <b/>
      <sz val="16"/>
      <color rgb="FF00B0F0"/>
      <name val="Calibri"/>
      <family val="2"/>
      <scheme val="minor"/>
    </font>
    <font>
      <sz val="9"/>
      <color theme="1"/>
      <name val="Calibri"/>
      <family val="2"/>
      <scheme val="minor"/>
    </font>
    <font>
      <i/>
      <sz val="14"/>
      <color theme="0" tint="-0.34998626667073579"/>
      <name val="Calibri"/>
      <family val="2"/>
      <scheme val="minor"/>
    </font>
    <font>
      <b/>
      <sz val="12"/>
      <color theme="0" tint="-0.499984740745262"/>
      <name val="Calibri"/>
      <family val="2"/>
      <scheme val="minor"/>
    </font>
    <font>
      <b/>
      <sz val="12"/>
      <color theme="1"/>
      <name val="Arial"/>
      <family val="2"/>
    </font>
    <font>
      <sz val="10"/>
      <color theme="1"/>
      <name val="Arial"/>
      <family val="2"/>
    </font>
    <font>
      <b/>
      <sz val="8"/>
      <color theme="1"/>
      <name val="Arial"/>
      <family val="2"/>
    </font>
    <font>
      <sz val="10"/>
      <name val="Arial"/>
      <family val="2"/>
    </font>
    <font>
      <b/>
      <sz val="10"/>
      <color theme="1"/>
      <name val="Arial"/>
      <family val="2"/>
    </font>
    <font>
      <sz val="11"/>
      <color theme="1"/>
      <name val="Arial"/>
      <family val="2"/>
    </font>
    <font>
      <sz val="12"/>
      <color theme="1"/>
      <name val="Arial"/>
      <family val="2"/>
    </font>
    <font>
      <b/>
      <u/>
      <sz val="12"/>
      <color rgb="FF1155CC"/>
      <name val="Arial"/>
      <family val="2"/>
    </font>
    <font>
      <b/>
      <sz val="11"/>
      <color theme="1"/>
      <name val="Arial"/>
      <family val="2"/>
    </font>
    <font>
      <u/>
      <sz val="10"/>
      <color rgb="FF0000FF"/>
      <name val="Arial"/>
      <family val="2"/>
    </font>
    <font>
      <sz val="9"/>
      <color theme="1"/>
      <name val="Arial"/>
      <family val="2"/>
    </font>
    <font>
      <b/>
      <sz val="9"/>
      <color rgb="FF000000"/>
      <name val="Arial"/>
      <family val="2"/>
    </font>
    <font>
      <b/>
      <sz val="9"/>
      <color theme="1"/>
      <name val="Arial"/>
      <family val="2"/>
    </font>
    <font>
      <sz val="9"/>
      <color rgb="FF000000"/>
      <name val="Arial"/>
      <family val="2"/>
    </font>
    <font>
      <i/>
      <sz val="10"/>
      <color theme="1"/>
      <name val="Arial"/>
      <family val="2"/>
    </font>
  </fonts>
  <fills count="25">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FF00"/>
        <bgColor rgb="FFFFFF00"/>
      </patternFill>
    </fill>
    <fill>
      <patternFill patternType="solid">
        <fgColor rgb="FFFFF2CC"/>
        <bgColor rgb="FFFFF2CC"/>
      </patternFill>
    </fill>
    <fill>
      <patternFill patternType="solid">
        <fgColor rgb="FFFCE5CD"/>
        <bgColor rgb="FFFCE5CD"/>
      </patternFill>
    </fill>
    <fill>
      <patternFill patternType="solid">
        <fgColor rgb="FFCFE2F3"/>
        <bgColor rgb="FFCFE2F3"/>
      </patternFill>
    </fill>
    <fill>
      <patternFill patternType="solid">
        <fgColor rgb="FFD9D2E9"/>
        <bgColor rgb="FFD9D2E9"/>
      </patternFill>
    </fill>
    <fill>
      <patternFill patternType="solid">
        <fgColor rgb="FFD9EAD3"/>
        <bgColor rgb="FFD9EAD3"/>
      </patternFill>
    </fill>
    <fill>
      <patternFill patternType="solid">
        <fgColor rgb="FFCCCCCC"/>
        <bgColor rgb="FFCCCCCC"/>
      </patternFill>
    </fill>
    <fill>
      <patternFill patternType="solid">
        <fgColor rgb="FF999999"/>
        <bgColor rgb="FF999999"/>
      </patternFill>
    </fill>
    <fill>
      <patternFill patternType="solid">
        <fgColor rgb="FFFFFFFF"/>
        <bgColor rgb="FFFFFFFF"/>
      </patternFill>
    </fill>
    <fill>
      <patternFill patternType="solid">
        <fgColor rgb="FFF4CCCC"/>
        <bgColor rgb="FFF4CCCC"/>
      </patternFill>
    </fill>
    <fill>
      <patternFill patternType="solid">
        <fgColor rgb="FFE6B8AF"/>
        <bgColor rgb="FFE6B8AF"/>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37" fillId="0" borderId="0"/>
  </cellStyleXfs>
  <cellXfs count="336">
    <xf numFmtId="0" fontId="0" fillId="0" borderId="0" xfId="0"/>
    <xf numFmtId="0" fontId="0" fillId="0" borderId="0" xfId="0" applyAlignment="1">
      <alignment horizontal="right"/>
    </xf>
    <xf numFmtId="0" fontId="0" fillId="0" borderId="4" xfId="0" applyBorder="1"/>
    <xf numFmtId="0" fontId="0" fillId="0" borderId="5" xfId="0" applyBorder="1"/>
    <xf numFmtId="0" fontId="0" fillId="0" borderId="0" xfId="0" applyAlignment="1">
      <alignment horizontal="center" vertical="center"/>
    </xf>
    <xf numFmtId="0" fontId="0" fillId="0" borderId="0" xfId="0" applyAlignment="1">
      <alignment horizontal="right" vertical="center"/>
    </xf>
    <xf numFmtId="44" fontId="0" fillId="0" borderId="0" xfId="0" applyNumberFormat="1"/>
    <xf numFmtId="44" fontId="3" fillId="0" borderId="0" xfId="0" applyNumberFormat="1" applyFont="1"/>
    <xf numFmtId="44" fontId="0" fillId="0" borderId="0" xfId="0" applyNumberFormat="1" applyAlignment="1">
      <alignment horizontal="right"/>
    </xf>
    <xf numFmtId="44" fontId="4" fillId="0" borderId="0" xfId="0" applyNumberFormat="1" applyFont="1" applyAlignment="1">
      <alignment horizontal="left"/>
    </xf>
    <xf numFmtId="0" fontId="0" fillId="0" borderId="1" xfId="0" applyBorder="1"/>
    <xf numFmtId="0" fontId="0" fillId="0" borderId="2" xfId="0" applyBorder="1"/>
    <xf numFmtId="0" fontId="0" fillId="0" borderId="17" xfId="0" applyBorder="1" applyAlignment="1">
      <alignment horizontal="right"/>
    </xf>
    <xf numFmtId="0" fontId="0" fillId="0" borderId="18" xfId="0" applyBorder="1" applyAlignment="1">
      <alignment horizontal="right"/>
    </xf>
    <xf numFmtId="0" fontId="0" fillId="0" borderId="19" xfId="0" applyBorder="1" applyAlignment="1">
      <alignment horizontal="right"/>
    </xf>
    <xf numFmtId="0" fontId="0" fillId="0" borderId="0" xfId="0" applyAlignment="1">
      <alignment wrapText="1"/>
    </xf>
    <xf numFmtId="0" fontId="3" fillId="0" borderId="0" xfId="0" applyFont="1"/>
    <xf numFmtId="0" fontId="5" fillId="0" borderId="4" xfId="0" applyFont="1" applyBorder="1"/>
    <xf numFmtId="0" fontId="5" fillId="0" borderId="0" xfId="0" applyFont="1"/>
    <xf numFmtId="0" fontId="5" fillId="0" borderId="5" xfId="0" applyFont="1" applyBorder="1"/>
    <xf numFmtId="0" fontId="7" fillId="0" borderId="4" xfId="0" applyFont="1" applyBorder="1"/>
    <xf numFmtId="0" fontId="7" fillId="0" borderId="0" xfId="0" applyFont="1"/>
    <xf numFmtId="0" fontId="7" fillId="0" borderId="5" xfId="0" applyFont="1" applyBorder="1"/>
    <xf numFmtId="0" fontId="8" fillId="0" borderId="4" xfId="0" applyFont="1" applyBorder="1"/>
    <xf numFmtId="0" fontId="8" fillId="0" borderId="0" xfId="0" applyFont="1"/>
    <xf numFmtId="0" fontId="8" fillId="0" borderId="5" xfId="0" applyFont="1" applyBorder="1"/>
    <xf numFmtId="0" fontId="7" fillId="0" borderId="6" xfId="0" applyFont="1" applyBorder="1" applyAlignment="1">
      <alignment horizontal="right"/>
    </xf>
    <xf numFmtId="0" fontId="7" fillId="0" borderId="7" xfId="0" applyFont="1" applyBorder="1" applyAlignment="1">
      <alignment horizontal="right"/>
    </xf>
    <xf numFmtId="0" fontId="7" fillId="0" borderId="8" xfId="0" applyFont="1" applyBorder="1" applyAlignment="1">
      <alignment horizontal="right"/>
    </xf>
    <xf numFmtId="0" fontId="8" fillId="0" borderId="6" xfId="0" applyFont="1" applyBorder="1" applyAlignment="1">
      <alignment horizontal="right"/>
    </xf>
    <xf numFmtId="0" fontId="8" fillId="0" borderId="7" xfId="0" applyFont="1" applyBorder="1" applyAlignment="1">
      <alignment horizontal="right"/>
    </xf>
    <xf numFmtId="0" fontId="8" fillId="0" borderId="8" xfId="0" applyFont="1" applyBorder="1" applyAlignment="1">
      <alignment horizontal="right"/>
    </xf>
    <xf numFmtId="0" fontId="10" fillId="0" borderId="4" xfId="0" applyFont="1" applyBorder="1" applyAlignment="1">
      <alignment horizontal="center"/>
    </xf>
    <xf numFmtId="0" fontId="10" fillId="0" borderId="0" xfId="0" applyFont="1" applyAlignment="1">
      <alignment horizontal="center"/>
    </xf>
    <xf numFmtId="0" fontId="10" fillId="0" borderId="5" xfId="0" applyFont="1" applyBorder="1" applyAlignment="1">
      <alignment horizontal="center"/>
    </xf>
    <xf numFmtId="0" fontId="2" fillId="0" borderId="0" xfId="0" applyFont="1" applyAlignment="1">
      <alignment horizontal="right"/>
    </xf>
    <xf numFmtId="0" fontId="0" fillId="0" borderId="3" xfId="0" applyBorder="1"/>
    <xf numFmtId="0" fontId="0" fillId="0" borderId="6" xfId="0" applyBorder="1"/>
    <xf numFmtId="0" fontId="0" fillId="0" borderId="7" xfId="0" applyBorder="1"/>
    <xf numFmtId="0" fontId="0" fillId="0" borderId="8" xfId="0" applyBorder="1"/>
    <xf numFmtId="0" fontId="0" fillId="0" borderId="4" xfId="0" applyBorder="1" applyAlignment="1">
      <alignment wrapText="1"/>
    </xf>
    <xf numFmtId="0" fontId="0" fillId="0" borderId="5" xfId="0" applyBorder="1" applyAlignment="1">
      <alignment wrapText="1"/>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44" fontId="0" fillId="0" borderId="16" xfId="0" applyNumberFormat="1" applyBorder="1"/>
    <xf numFmtId="44" fontId="11" fillId="0" borderId="16" xfId="0" applyNumberFormat="1" applyFont="1" applyBorder="1"/>
    <xf numFmtId="44" fontId="1" fillId="0" borderId="16" xfId="0" applyNumberFormat="1" applyFont="1" applyBorder="1"/>
    <xf numFmtId="44" fontId="3" fillId="0" borderId="20" xfId="0" applyNumberFormat="1" applyFont="1" applyBorder="1"/>
    <xf numFmtId="0" fontId="0" fillId="0" borderId="20" xfId="0" applyBorder="1"/>
    <xf numFmtId="0" fontId="0" fillId="0" borderId="21" xfId="0" applyBorder="1"/>
    <xf numFmtId="0" fontId="0" fillId="0" borderId="22" xfId="0" applyBorder="1"/>
    <xf numFmtId="44" fontId="3" fillId="0" borderId="23" xfId="0" applyNumberFormat="1" applyFont="1" applyBorder="1"/>
    <xf numFmtId="44" fontId="0" fillId="0" borderId="23" xfId="0" applyNumberFormat="1" applyBorder="1"/>
    <xf numFmtId="0" fontId="0" fillId="0" borderId="23" xfId="0" applyBorder="1"/>
    <xf numFmtId="0" fontId="0" fillId="0" borderId="24" xfId="0" applyBorder="1"/>
    <xf numFmtId="44" fontId="3" fillId="0" borderId="25" xfId="0" applyNumberFormat="1" applyFont="1" applyBorder="1"/>
    <xf numFmtId="44" fontId="0" fillId="0" borderId="26" xfId="0" applyNumberFormat="1" applyBorder="1"/>
    <xf numFmtId="44" fontId="3" fillId="0" borderId="27" xfId="0" applyNumberFormat="1" applyFont="1" applyBorder="1"/>
    <xf numFmtId="0" fontId="2" fillId="0" borderId="0" xfId="0" applyFont="1" applyAlignment="1">
      <alignment wrapText="1"/>
    </xf>
    <xf numFmtId="0" fontId="12" fillId="0" borderId="0" xfId="0" applyFont="1"/>
    <xf numFmtId="0" fontId="10" fillId="0" borderId="0" xfId="0" applyFont="1"/>
    <xf numFmtId="0" fontId="9" fillId="0" borderId="0" xfId="0" applyFont="1"/>
    <xf numFmtId="0" fontId="13" fillId="0" borderId="0" xfId="0" applyFont="1"/>
    <xf numFmtId="0" fontId="14" fillId="0" borderId="0" xfId="0" applyFont="1"/>
    <xf numFmtId="0" fontId="15" fillId="0" borderId="0" xfId="0" applyFont="1"/>
    <xf numFmtId="0" fontId="15" fillId="0" borderId="5" xfId="0" applyFont="1" applyBorder="1"/>
    <xf numFmtId="0" fontId="2" fillId="0" borderId="4" xfId="0" applyFont="1" applyBorder="1" applyAlignment="1">
      <alignment wrapText="1"/>
    </xf>
    <xf numFmtId="0" fontId="6" fillId="0" borderId="5" xfId="0" applyFont="1" applyBorder="1"/>
    <xf numFmtId="0" fontId="0" fillId="0" borderId="2" xfId="0" applyBorder="1" applyAlignment="1">
      <alignment wrapText="1"/>
    </xf>
    <xf numFmtId="0" fontId="0" fillId="0" borderId="2" xfId="0" applyBorder="1" applyAlignment="1">
      <alignment horizontal="center"/>
    </xf>
    <xf numFmtId="0" fontId="10" fillId="0" borderId="0" xfId="0" applyFont="1" applyAlignment="1">
      <alignment horizontal="right"/>
    </xf>
    <xf numFmtId="0" fontId="0" fillId="0" borderId="30" xfId="0" applyBorder="1" applyAlignment="1">
      <alignment horizontal="right"/>
    </xf>
    <xf numFmtId="0" fontId="0" fillId="0" borderId="28" xfId="0" applyBorder="1" applyAlignment="1">
      <alignment horizontal="right"/>
    </xf>
    <xf numFmtId="0" fontId="0" fillId="0" borderId="29" xfId="0" applyBorder="1" applyAlignment="1">
      <alignment horizontal="right"/>
    </xf>
    <xf numFmtId="0" fontId="0" fillId="0" borderId="0" xfId="0" applyAlignment="1">
      <alignment horizontal="left" wrapText="1"/>
    </xf>
    <xf numFmtId="0" fontId="0" fillId="0" borderId="0" xfId="0" applyAlignment="1">
      <alignment horizontal="center" vertical="center" wrapText="1"/>
    </xf>
    <xf numFmtId="0" fontId="0" fillId="8" borderId="0" xfId="0" applyFill="1" applyAlignment="1">
      <alignment horizontal="center" vertical="center" wrapText="1"/>
    </xf>
    <xf numFmtId="0" fontId="6" fillId="9" borderId="0" xfId="0" applyFont="1" applyFill="1" applyAlignment="1">
      <alignment horizontal="center" vertical="center" wrapText="1"/>
    </xf>
    <xf numFmtId="0" fontId="6" fillId="0" borderId="0" xfId="0" applyFont="1" applyAlignment="1">
      <alignment horizontal="center"/>
    </xf>
    <xf numFmtId="0" fontId="10" fillId="0" borderId="12" xfId="0" applyFont="1" applyBorder="1" applyAlignment="1">
      <alignment horizontal="center"/>
    </xf>
    <xf numFmtId="0" fontId="8" fillId="0" borderId="0" xfId="0" applyFont="1" applyAlignment="1">
      <alignment horizontal="right"/>
    </xf>
    <xf numFmtId="0" fontId="19" fillId="0" borderId="0" xfId="0" applyFont="1" applyAlignment="1">
      <alignment horizontal="right"/>
    </xf>
    <xf numFmtId="0" fontId="13" fillId="0" borderId="0" xfId="0" applyFont="1" applyAlignment="1">
      <alignment horizontal="right"/>
    </xf>
    <xf numFmtId="0" fontId="0" fillId="0" borderId="4" xfId="0" applyBorder="1" applyAlignment="1">
      <alignment horizontal="center"/>
    </xf>
    <xf numFmtId="0" fontId="0" fillId="0" borderId="4" xfId="0" applyBorder="1" applyAlignment="1">
      <alignment horizontal="right" wrapText="1"/>
    </xf>
    <xf numFmtId="0" fontId="0" fillId="0" borderId="1" xfId="0" applyBorder="1" applyAlignment="1">
      <alignment horizontal="left"/>
    </xf>
    <xf numFmtId="0" fontId="0" fillId="0" borderId="4" xfId="0" applyBorder="1" applyAlignment="1">
      <alignment horizontal="left"/>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3" fillId="0" borderId="4" xfId="0" applyFont="1"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9" fillId="0" borderId="0" xfId="0" applyFont="1" applyAlignment="1">
      <alignment horizontal="center" vertical="center"/>
    </xf>
    <xf numFmtId="0" fontId="9" fillId="0" borderId="5" xfId="0" applyFont="1" applyBorder="1" applyAlignment="1">
      <alignment horizontal="center" vertical="center"/>
    </xf>
    <xf numFmtId="0" fontId="20" fillId="0" borderId="4" xfId="0" applyFont="1" applyBorder="1" applyAlignment="1">
      <alignment horizontal="center" vertical="center" wrapText="1"/>
    </xf>
    <xf numFmtId="0" fontId="17" fillId="8" borderId="0" xfId="0" applyFont="1" applyFill="1" applyAlignment="1">
      <alignment horizontal="center" vertical="center"/>
    </xf>
    <xf numFmtId="0" fontId="9" fillId="0" borderId="1" xfId="0" applyFont="1" applyBorder="1" applyAlignment="1">
      <alignment horizontal="center" vertical="center"/>
    </xf>
    <xf numFmtId="0" fontId="0" fillId="9" borderId="0" xfId="0" applyFill="1" applyAlignment="1">
      <alignment horizontal="center" vertical="center"/>
    </xf>
    <xf numFmtId="0" fontId="0" fillId="9" borderId="5" xfId="0" applyFill="1" applyBorder="1" applyAlignment="1">
      <alignment horizontal="center" vertical="center"/>
    </xf>
    <xf numFmtId="0" fontId="0" fillId="8" borderId="0" xfId="0" applyFill="1" applyAlignment="1">
      <alignment horizontal="center" vertical="center"/>
    </xf>
    <xf numFmtId="0" fontId="0" fillId="8" borderId="5" xfId="0" applyFill="1" applyBorder="1" applyAlignment="1">
      <alignment horizontal="center" vertical="center"/>
    </xf>
    <xf numFmtId="0" fontId="0" fillId="9" borderId="0" xfId="0" applyFill="1" applyAlignment="1">
      <alignment horizontal="center" vertical="center" wrapText="1"/>
    </xf>
    <xf numFmtId="0" fontId="16" fillId="9" borderId="5" xfId="0" applyFont="1" applyFill="1" applyBorder="1"/>
    <xf numFmtId="0" fontId="16" fillId="9" borderId="0" xfId="0" applyFont="1" applyFill="1"/>
    <xf numFmtId="0" fontId="22" fillId="0" borderId="0" xfId="0" applyFont="1"/>
    <xf numFmtId="0" fontId="9" fillId="0" borderId="4" xfId="0" applyFont="1" applyBorder="1" applyAlignment="1">
      <alignment wrapText="1"/>
    </xf>
    <xf numFmtId="0" fontId="10" fillId="0" borderId="5" xfId="0" applyFont="1" applyBorder="1"/>
    <xf numFmtId="0" fontId="0" fillId="7" borderId="3" xfId="0" applyFill="1" applyBorder="1" applyAlignment="1">
      <alignment horizontal="center" vertical="center" wrapText="1"/>
    </xf>
    <xf numFmtId="0" fontId="2" fillId="0" borderId="4" xfId="0" applyFont="1" applyBorder="1" applyAlignment="1">
      <alignment horizontal="center" vertical="center" wrapText="1"/>
    </xf>
    <xf numFmtId="8" fontId="0" fillId="0" borderId="0" xfId="0" applyNumberFormat="1"/>
    <xf numFmtId="8" fontId="6" fillId="0" borderId="0" xfId="0" applyNumberFormat="1" applyFont="1"/>
    <xf numFmtId="0" fontId="9" fillId="0" borderId="0" xfId="0" applyFont="1" applyAlignment="1">
      <alignment horizontal="center" vertical="center" wrapText="1"/>
    </xf>
    <xf numFmtId="0" fontId="0" fillId="12" borderId="0" xfId="0" applyFill="1" applyAlignment="1">
      <alignment horizontal="center" vertical="center" wrapText="1"/>
    </xf>
    <xf numFmtId="0" fontId="0" fillId="0" borderId="1" xfId="0" applyBorder="1" applyAlignment="1">
      <alignment horizontal="center" vertical="center" wrapText="1"/>
    </xf>
    <xf numFmtId="0" fontId="28" fillId="7" borderId="2"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9" borderId="5" xfId="0" applyFill="1" applyBorder="1" applyAlignment="1">
      <alignment horizontal="center" vertical="center" wrapText="1"/>
    </xf>
    <xf numFmtId="0" fontId="11" fillId="9" borderId="0" xfId="0" applyFont="1" applyFill="1"/>
    <xf numFmtId="0" fontId="33" fillId="0" borderId="0" xfId="0" applyFont="1"/>
    <xf numFmtId="0" fontId="21" fillId="9" borderId="0" xfId="0" applyFont="1" applyFill="1" applyAlignment="1">
      <alignment horizontal="right"/>
    </xf>
    <xf numFmtId="0" fontId="21" fillId="9" borderId="0" xfId="0" applyFont="1" applyFill="1"/>
    <xf numFmtId="0" fontId="34" fillId="0" borderId="0" xfId="0" applyFont="1" applyAlignment="1">
      <alignment horizontal="right"/>
    </xf>
    <xf numFmtId="0" fontId="35" fillId="0" borderId="0" xfId="0" applyFont="1" applyAlignment="1">
      <alignment horizontal="right"/>
    </xf>
    <xf numFmtId="0" fontId="30" fillId="0" borderId="0" xfId="0" applyFont="1"/>
    <xf numFmtId="10" fontId="6" fillId="0" borderId="0" xfId="0" applyNumberFormat="1" applyFont="1"/>
    <xf numFmtId="0" fontId="32" fillId="3" borderId="0" xfId="0" applyFont="1" applyFill="1" applyAlignment="1">
      <alignment horizontal="center" vertical="center" wrapText="1"/>
    </xf>
    <xf numFmtId="8" fontId="36" fillId="0" borderId="0" xfId="0" applyNumberFormat="1" applyFont="1"/>
    <xf numFmtId="8" fontId="10" fillId="13" borderId="0" xfId="0" applyNumberFormat="1" applyFont="1" applyFill="1"/>
    <xf numFmtId="0" fontId="6" fillId="9" borderId="0" xfId="0" applyFont="1" applyFill="1" applyAlignment="1">
      <alignment horizontal="center" vertical="center"/>
    </xf>
    <xf numFmtId="0" fontId="6" fillId="0" borderId="0" xfId="0" applyFont="1" applyAlignment="1">
      <alignment horizontal="center" vertical="center" wrapText="1"/>
    </xf>
    <xf numFmtId="0" fontId="38" fillId="0" borderId="0" xfId="0" applyFont="1"/>
    <xf numFmtId="0" fontId="36" fillId="9" borderId="5" xfId="0" applyFont="1" applyFill="1" applyBorder="1" applyAlignment="1">
      <alignment horizontal="center" vertical="center"/>
    </xf>
    <xf numFmtId="0" fontId="6" fillId="7" borderId="5" xfId="0" applyFont="1" applyFill="1" applyBorder="1" applyAlignment="1">
      <alignment horizontal="center" vertical="center"/>
    </xf>
    <xf numFmtId="0" fontId="39" fillId="0" borderId="0" xfId="0" applyFont="1"/>
    <xf numFmtId="0" fontId="39" fillId="0" borderId="8" xfId="0" applyFont="1" applyBorder="1" applyAlignment="1">
      <alignment horizontal="right"/>
    </xf>
    <xf numFmtId="0" fontId="16" fillId="0" borderId="5" xfId="0" applyFont="1" applyBorder="1"/>
    <xf numFmtId="0" fontId="5" fillId="0" borderId="0" xfId="0" applyFont="1" applyAlignment="1">
      <alignment horizontal="center" vertical="center"/>
    </xf>
    <xf numFmtId="0" fontId="4" fillId="3" borderId="0" xfId="0" applyFont="1" applyFill="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6" fillId="8" borderId="0" xfId="0" applyFont="1" applyFill="1" applyAlignment="1">
      <alignment wrapText="1"/>
    </xf>
    <xf numFmtId="0" fontId="0" fillId="7" borderId="4" xfId="0" applyFill="1" applyBorder="1" applyAlignment="1">
      <alignment horizontal="right" wrapText="1"/>
    </xf>
    <xf numFmtId="0" fontId="36" fillId="8" borderId="4" xfId="0" applyFont="1" applyFill="1" applyBorder="1" applyAlignment="1">
      <alignment wrapText="1"/>
    </xf>
    <xf numFmtId="0" fontId="0" fillId="0" borderId="7" xfId="0" applyBorder="1" applyAlignment="1">
      <alignment wrapText="1"/>
    </xf>
    <xf numFmtId="0" fontId="41" fillId="0" borderId="0" xfId="0" applyFont="1" applyAlignment="1">
      <alignment horizontal="center" vertical="center" wrapText="1"/>
    </xf>
    <xf numFmtId="0" fontId="41" fillId="0" borderId="0" xfId="0" applyFont="1" applyAlignment="1">
      <alignment horizontal="center" wrapText="1"/>
    </xf>
    <xf numFmtId="0" fontId="17" fillId="8" borderId="4" xfId="0" applyFont="1" applyFill="1" applyBorder="1" applyAlignment="1">
      <alignment horizontal="center" vertical="center" wrapText="1"/>
    </xf>
    <xf numFmtId="0" fontId="36" fillId="0" borderId="0" xfId="0" applyFont="1" applyAlignment="1">
      <alignment horizontal="center" vertical="center" wrapText="1"/>
    </xf>
    <xf numFmtId="0" fontId="6" fillId="8" borderId="0" xfId="0" applyFont="1" applyFill="1" applyAlignment="1">
      <alignment horizontal="center" vertical="center" wrapText="1"/>
    </xf>
    <xf numFmtId="0" fontId="36" fillId="0" borderId="5" xfId="0" applyFont="1" applyBorder="1" applyAlignment="1">
      <alignment horizontal="center" vertical="center" wrapText="1"/>
    </xf>
    <xf numFmtId="0" fontId="6" fillId="0" borderId="4" xfId="0" applyFont="1" applyBorder="1" applyAlignment="1">
      <alignment horizontal="center" vertical="center" wrapText="1"/>
    </xf>
    <xf numFmtId="0" fontId="36" fillId="8" borderId="5" xfId="0" applyFont="1" applyFill="1" applyBorder="1" applyAlignment="1">
      <alignment horizontal="center" vertical="center" wrapText="1"/>
    </xf>
    <xf numFmtId="0" fontId="17" fillId="0" borderId="0" xfId="0" applyFont="1" applyAlignment="1">
      <alignment horizontal="center" vertical="center" wrapText="1"/>
    </xf>
    <xf numFmtId="0" fontId="0" fillId="0" borderId="3"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6" fillId="0" borderId="0" xfId="0" applyFont="1" applyAlignment="1">
      <alignment wrapText="1"/>
    </xf>
    <xf numFmtId="0" fontId="36" fillId="0" borderId="4" xfId="0" applyFont="1" applyBorder="1" applyAlignment="1">
      <alignment wrapText="1"/>
    </xf>
    <xf numFmtId="0" fontId="36" fillId="0" borderId="5" xfId="0" applyFont="1" applyBorder="1" applyAlignment="1">
      <alignment horizontal="center" vertical="center"/>
    </xf>
    <xf numFmtId="0" fontId="0" fillId="0" borderId="1" xfId="0" applyBorder="1" applyAlignment="1">
      <alignment horizontal="center" vertical="center"/>
    </xf>
    <xf numFmtId="0" fontId="9" fillId="0" borderId="2" xfId="0" applyFont="1" applyBorder="1" applyAlignment="1">
      <alignment horizontal="center" vertical="center"/>
    </xf>
    <xf numFmtId="0" fontId="9" fillId="0" borderId="4" xfId="0" applyFont="1" applyBorder="1"/>
    <xf numFmtId="0" fontId="9" fillId="0" borderId="2" xfId="0" applyFont="1" applyBorder="1" applyAlignment="1">
      <alignment horizontal="center"/>
    </xf>
    <xf numFmtId="0" fontId="0" fillId="0" borderId="3" xfId="0" applyBorder="1" applyAlignment="1">
      <alignment horizontal="center" vertical="center" wrapText="1"/>
    </xf>
    <xf numFmtId="0" fontId="28" fillId="0" borderId="2" xfId="0" applyFont="1" applyBorder="1" applyAlignment="1">
      <alignment horizontal="center" vertical="center" wrapText="1"/>
    </xf>
    <xf numFmtId="0" fontId="17" fillId="0" borderId="0" xfId="0" applyFont="1" applyAlignment="1">
      <alignment horizontal="center" vertical="center"/>
    </xf>
    <xf numFmtId="0" fontId="4" fillId="0" borderId="0" xfId="0" applyFont="1" applyAlignment="1">
      <alignment horizontal="center" vertical="center" wrapText="1"/>
    </xf>
    <xf numFmtId="0" fontId="32" fillId="0" borderId="0" xfId="0" applyFont="1" applyAlignment="1">
      <alignment horizontal="center" vertical="center" wrapText="1"/>
    </xf>
    <xf numFmtId="0" fontId="6" fillId="0" borderId="0" xfId="0" applyFont="1" applyAlignment="1">
      <alignment horizontal="center" vertical="center"/>
    </xf>
    <xf numFmtId="0" fontId="17" fillId="0" borderId="4" xfId="0" applyFont="1" applyBorder="1" applyAlignment="1">
      <alignment horizontal="center" vertical="center" wrapText="1"/>
    </xf>
    <xf numFmtId="0" fontId="6" fillId="0" borderId="5" xfId="0" applyFont="1" applyBorder="1" applyAlignment="1">
      <alignment horizontal="center" vertical="center"/>
    </xf>
    <xf numFmtId="0" fontId="37" fillId="0" borderId="0" xfId="1"/>
    <xf numFmtId="0" fontId="43" fillId="0" borderId="0" xfId="1" applyFont="1"/>
    <xf numFmtId="0" fontId="44" fillId="0" borderId="0" xfId="1" applyFont="1"/>
    <xf numFmtId="0" fontId="44" fillId="0" borderId="31" xfId="1" applyFont="1" applyBorder="1"/>
    <xf numFmtId="0" fontId="45" fillId="0" borderId="32" xfId="1" applyFont="1" applyBorder="1" applyAlignment="1">
      <alignment horizontal="right"/>
    </xf>
    <xf numFmtId="164" fontId="44" fillId="14" borderId="32" xfId="1" applyNumberFormat="1" applyFont="1" applyFill="1" applyBorder="1"/>
    <xf numFmtId="0" fontId="44" fillId="0" borderId="32" xfId="1" applyFont="1" applyBorder="1"/>
    <xf numFmtId="0" fontId="45" fillId="0" borderId="32" xfId="1" applyFont="1" applyBorder="1"/>
    <xf numFmtId="164" fontId="44" fillId="14" borderId="33" xfId="1" applyNumberFormat="1" applyFont="1" applyFill="1" applyBorder="1"/>
    <xf numFmtId="164" fontId="44" fillId="0" borderId="0" xfId="1" applyNumberFormat="1" applyFont="1"/>
    <xf numFmtId="0" fontId="44" fillId="0" borderId="34" xfId="1" applyFont="1" applyBorder="1"/>
    <xf numFmtId="10" fontId="44" fillId="14" borderId="0" xfId="1" applyNumberFormat="1" applyFont="1" applyFill="1"/>
    <xf numFmtId="0" fontId="44" fillId="0" borderId="35" xfId="1" applyFont="1" applyBorder="1"/>
    <xf numFmtId="0" fontId="44" fillId="0" borderId="36" xfId="1" applyFont="1" applyBorder="1"/>
    <xf numFmtId="0" fontId="45" fillId="0" borderId="37" xfId="1" applyFont="1" applyBorder="1" applyAlignment="1">
      <alignment horizontal="right"/>
    </xf>
    <xf numFmtId="10" fontId="44" fillId="14" borderId="37" xfId="1" applyNumberFormat="1" applyFont="1" applyFill="1" applyBorder="1"/>
    <xf numFmtId="0" fontId="44" fillId="0" borderId="37" xfId="1" applyFont="1" applyBorder="1"/>
    <xf numFmtId="0" fontId="44" fillId="0" borderId="38" xfId="1" applyFont="1" applyBorder="1"/>
    <xf numFmtId="0" fontId="45" fillId="15" borderId="39" xfId="1" applyFont="1" applyFill="1" applyBorder="1" applyAlignment="1">
      <alignment horizontal="center"/>
    </xf>
    <xf numFmtId="0" fontId="45" fillId="16" borderId="40" xfId="1" applyFont="1" applyFill="1" applyBorder="1" applyAlignment="1">
      <alignment horizontal="center"/>
    </xf>
    <xf numFmtId="0" fontId="45" fillId="16" borderId="39" xfId="1" applyFont="1" applyFill="1" applyBorder="1" applyAlignment="1">
      <alignment horizontal="center" wrapText="1"/>
    </xf>
    <xf numFmtId="0" fontId="45" fillId="16" borderId="41" xfId="1" applyFont="1" applyFill="1" applyBorder="1" applyAlignment="1">
      <alignment horizontal="center" wrapText="1"/>
    </xf>
    <xf numFmtId="0" fontId="45" fillId="17" borderId="39" xfId="1" applyFont="1" applyFill="1" applyBorder="1" applyAlignment="1">
      <alignment horizontal="center"/>
    </xf>
    <xf numFmtId="0" fontId="45" fillId="17" borderId="39" xfId="1" applyFont="1" applyFill="1" applyBorder="1" applyAlignment="1">
      <alignment horizontal="center" wrapText="1"/>
    </xf>
    <xf numFmtId="0" fontId="45" fillId="17" borderId="41" xfId="1" applyFont="1" applyFill="1" applyBorder="1" applyAlignment="1">
      <alignment horizontal="center" wrapText="1"/>
    </xf>
    <xf numFmtId="0" fontId="45" fillId="18" borderId="40" xfId="1" applyFont="1" applyFill="1" applyBorder="1" applyAlignment="1">
      <alignment horizontal="center"/>
    </xf>
    <xf numFmtId="0" fontId="45" fillId="18" borderId="39" xfId="1" applyFont="1" applyFill="1" applyBorder="1" applyAlignment="1">
      <alignment horizontal="center" wrapText="1"/>
    </xf>
    <xf numFmtId="0" fontId="45" fillId="18" borderId="41" xfId="1" applyFont="1" applyFill="1" applyBorder="1" applyAlignment="1">
      <alignment horizontal="center" wrapText="1"/>
    </xf>
    <xf numFmtId="0" fontId="45" fillId="15" borderId="41" xfId="1" applyFont="1" applyFill="1" applyBorder="1" applyAlignment="1">
      <alignment horizontal="center"/>
    </xf>
    <xf numFmtId="0" fontId="45" fillId="19" borderId="39" xfId="1" applyFont="1" applyFill="1" applyBorder="1" applyAlignment="1">
      <alignment horizontal="center" wrapText="1"/>
    </xf>
    <xf numFmtId="0" fontId="45" fillId="19" borderId="39" xfId="1" applyFont="1" applyFill="1" applyBorder="1" applyAlignment="1">
      <alignment horizontal="center"/>
    </xf>
    <xf numFmtId="0" fontId="45" fillId="19" borderId="41" xfId="1" applyFont="1" applyFill="1" applyBorder="1" applyAlignment="1">
      <alignment horizontal="center" wrapText="1"/>
    </xf>
    <xf numFmtId="0" fontId="45" fillId="15" borderId="41" xfId="1" applyFont="1" applyFill="1" applyBorder="1" applyAlignment="1">
      <alignment horizontal="center" wrapText="1"/>
    </xf>
    <xf numFmtId="165" fontId="44" fillId="0" borderId="34" xfId="1" applyNumberFormat="1" applyFont="1" applyBorder="1"/>
    <xf numFmtId="165" fontId="44" fillId="0" borderId="0" xfId="1" applyNumberFormat="1" applyFont="1"/>
    <xf numFmtId="165" fontId="44" fillId="0" borderId="35" xfId="1" applyNumberFormat="1" applyFont="1" applyBorder="1"/>
    <xf numFmtId="0" fontId="47" fillId="0" borderId="0" xfId="1" applyFont="1"/>
    <xf numFmtId="165" fontId="47" fillId="0" borderId="0" xfId="1" applyNumberFormat="1" applyFont="1"/>
    <xf numFmtId="165" fontId="47" fillId="0" borderId="35" xfId="1" applyNumberFormat="1" applyFont="1" applyBorder="1"/>
    <xf numFmtId="165" fontId="47" fillId="0" borderId="34" xfId="1" applyNumberFormat="1" applyFont="1" applyBorder="1"/>
    <xf numFmtId="165" fontId="44" fillId="0" borderId="36" xfId="1" applyNumberFormat="1" applyFont="1" applyBorder="1"/>
    <xf numFmtId="165" fontId="44" fillId="0" borderId="37" xfId="1" applyNumberFormat="1" applyFont="1" applyBorder="1"/>
    <xf numFmtId="165" fontId="44" fillId="0" borderId="38" xfId="1" applyNumberFormat="1" applyFont="1" applyBorder="1"/>
    <xf numFmtId="0" fontId="47" fillId="0" borderId="37" xfId="1" applyFont="1" applyBorder="1"/>
    <xf numFmtId="165" fontId="47" fillId="0" borderId="36" xfId="1" applyNumberFormat="1" applyFont="1" applyBorder="1"/>
    <xf numFmtId="165" fontId="47" fillId="0" borderId="37" xfId="1" applyNumberFormat="1" applyFont="1" applyBorder="1"/>
    <xf numFmtId="165" fontId="47" fillId="0" borderId="38" xfId="1" applyNumberFormat="1" applyFont="1" applyBorder="1"/>
    <xf numFmtId="0" fontId="44" fillId="20" borderId="0" xfId="1" applyFont="1" applyFill="1"/>
    <xf numFmtId="165" fontId="44" fillId="20" borderId="34" xfId="1" applyNumberFormat="1" applyFont="1" applyFill="1" applyBorder="1"/>
    <xf numFmtId="165" fontId="44" fillId="20" borderId="0" xfId="1" applyNumberFormat="1" applyFont="1" applyFill="1"/>
    <xf numFmtId="165" fontId="44" fillId="20" borderId="35" xfId="1" applyNumberFormat="1" applyFont="1" applyFill="1" applyBorder="1"/>
    <xf numFmtId="0" fontId="44" fillId="20" borderId="37" xfId="1" applyFont="1" applyFill="1" applyBorder="1"/>
    <xf numFmtId="165" fontId="44" fillId="20" borderId="36" xfId="1" applyNumberFormat="1" applyFont="1" applyFill="1" applyBorder="1"/>
    <xf numFmtId="165" fontId="44" fillId="20" borderId="37" xfId="1" applyNumberFormat="1" applyFont="1" applyFill="1" applyBorder="1"/>
    <xf numFmtId="165" fontId="44" fillId="20" borderId="38" xfId="1" applyNumberFormat="1" applyFont="1" applyFill="1" applyBorder="1"/>
    <xf numFmtId="0" fontId="44" fillId="21" borderId="0" xfId="1" applyFont="1" applyFill="1"/>
    <xf numFmtId="165" fontId="44" fillId="21" borderId="34" xfId="1" applyNumberFormat="1" applyFont="1" applyFill="1" applyBorder="1"/>
    <xf numFmtId="165" fontId="44" fillId="21" borderId="0" xfId="1" applyNumberFormat="1" applyFont="1" applyFill="1"/>
    <xf numFmtId="165" fontId="44" fillId="21" borderId="35" xfId="1" applyNumberFormat="1" applyFont="1" applyFill="1" applyBorder="1"/>
    <xf numFmtId="0" fontId="48" fillId="0" borderId="0" xfId="1" applyFont="1"/>
    <xf numFmtId="0" fontId="48" fillId="22" borderId="0" xfId="1" applyFont="1" applyFill="1" applyAlignment="1">
      <alignment horizontal="left"/>
    </xf>
    <xf numFmtId="0" fontId="49" fillId="0" borderId="0" xfId="1" applyFont="1"/>
    <xf numFmtId="0" fontId="50" fillId="0" borderId="0" xfId="1" applyFont="1"/>
    <xf numFmtId="0" fontId="48" fillId="0" borderId="0" xfId="1" applyFont="1" applyAlignment="1">
      <alignment horizontal="right"/>
    </xf>
    <xf numFmtId="0" fontId="51" fillId="0" borderId="0" xfId="1" applyFont="1"/>
    <xf numFmtId="0" fontId="52" fillId="0" borderId="0" xfId="1" applyFont="1"/>
    <xf numFmtId="0" fontId="53" fillId="0" borderId="31" xfId="1" applyFont="1" applyBorder="1"/>
    <xf numFmtId="0" fontId="53" fillId="0" borderId="32" xfId="1" applyFont="1" applyBorder="1"/>
    <xf numFmtId="0" fontId="53" fillId="0" borderId="33" xfId="1" applyFont="1" applyBorder="1"/>
    <xf numFmtId="0" fontId="53" fillId="0" borderId="34" xfId="1" applyFont="1" applyBorder="1" applyAlignment="1">
      <alignment vertical="top"/>
    </xf>
    <xf numFmtId="0" fontId="53" fillId="0" borderId="0" xfId="1" applyFont="1"/>
    <xf numFmtId="0" fontId="53" fillId="0" borderId="34" xfId="1" applyFont="1" applyBorder="1"/>
    <xf numFmtId="0" fontId="53" fillId="0" borderId="35" xfId="1" applyFont="1" applyBorder="1"/>
    <xf numFmtId="0" fontId="53" fillId="0" borderId="36" xfId="1" applyFont="1" applyBorder="1" applyAlignment="1">
      <alignment vertical="top"/>
    </xf>
    <xf numFmtId="0" fontId="37" fillId="22" borderId="0" xfId="1" applyFill="1" applyAlignment="1">
      <alignment wrapText="1"/>
    </xf>
    <xf numFmtId="0" fontId="48" fillId="17" borderId="0" xfId="1" applyFont="1" applyFill="1"/>
    <xf numFmtId="0" fontId="44" fillId="17" borderId="0" xfId="1" applyFont="1" applyFill="1"/>
    <xf numFmtId="0" fontId="50" fillId="17" borderId="0" xfId="1" applyFont="1" applyFill="1"/>
    <xf numFmtId="0" fontId="48" fillId="17" borderId="0" xfId="1" applyFont="1" applyFill="1" applyAlignment="1">
      <alignment horizontal="right"/>
    </xf>
    <xf numFmtId="0" fontId="53" fillId="0" borderId="0" xfId="1" applyFont="1" applyAlignment="1">
      <alignment vertical="top" wrapText="1"/>
    </xf>
    <xf numFmtId="0" fontId="53" fillId="0" borderId="36" xfId="1" applyFont="1" applyBorder="1"/>
    <xf numFmtId="0" fontId="17" fillId="7" borderId="13" xfId="0" applyFont="1" applyFill="1" applyBorder="1" applyAlignment="1">
      <alignment horizontal="center" vertical="center" wrapText="1"/>
    </xf>
    <xf numFmtId="0" fontId="6" fillId="7" borderId="14" xfId="0" applyFont="1" applyFill="1" applyBorder="1" applyAlignment="1">
      <alignment horizontal="center" vertical="center"/>
    </xf>
    <xf numFmtId="0" fontId="6" fillId="7" borderId="15" xfId="0" applyFont="1" applyFill="1" applyBorder="1" applyAlignment="1">
      <alignment horizontal="center" vertical="center"/>
    </xf>
    <xf numFmtId="0" fontId="30" fillId="6" borderId="9" xfId="0" applyFont="1" applyFill="1" applyBorder="1" applyAlignment="1">
      <alignment horizontal="center" vertical="center"/>
    </xf>
    <xf numFmtId="0" fontId="30" fillId="6" borderId="10" xfId="0" applyFont="1" applyFill="1" applyBorder="1" applyAlignment="1">
      <alignment horizontal="center" vertical="center"/>
    </xf>
    <xf numFmtId="0" fontId="30" fillId="6" borderId="11"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11"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10" xfId="0" applyFont="1" applyFill="1" applyBorder="1" applyAlignment="1">
      <alignment horizontal="center" vertical="center"/>
    </xf>
    <xf numFmtId="0" fontId="30" fillId="2" borderId="11" xfId="0" applyFont="1" applyFill="1" applyBorder="1" applyAlignment="1">
      <alignment horizontal="center" vertical="center"/>
    </xf>
    <xf numFmtId="0" fontId="30" fillId="4" borderId="9" xfId="0" applyFont="1" applyFill="1" applyBorder="1" applyAlignment="1">
      <alignment horizontal="center" vertical="center"/>
    </xf>
    <xf numFmtId="0" fontId="30" fillId="0" borderId="10" xfId="0" applyFont="1" applyBorder="1" applyAlignment="1">
      <alignment horizontal="center" vertical="center"/>
    </xf>
    <xf numFmtId="0" fontId="30" fillId="0" borderId="11" xfId="0" applyFont="1" applyBorder="1" applyAlignment="1">
      <alignment horizontal="center" vertical="center"/>
    </xf>
    <xf numFmtId="0" fontId="30" fillId="5" borderId="9" xfId="0" applyFont="1" applyFill="1" applyBorder="1" applyAlignment="1">
      <alignment horizontal="center" vertical="center"/>
    </xf>
    <xf numFmtId="0" fontId="30" fillId="5" borderId="10" xfId="0" applyFont="1" applyFill="1" applyBorder="1" applyAlignment="1">
      <alignment horizontal="center" vertical="center"/>
    </xf>
    <xf numFmtId="0" fontId="30" fillId="5" borderId="11" xfId="0" applyFont="1" applyFill="1" applyBorder="1" applyAlignment="1">
      <alignment horizontal="center" vertical="center"/>
    </xf>
    <xf numFmtId="0" fontId="25" fillId="10" borderId="1" xfId="0"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0" borderId="6" xfId="0" applyFont="1" applyFill="1" applyBorder="1" applyAlignment="1">
      <alignment horizontal="center" vertical="center" wrapText="1"/>
    </xf>
    <xf numFmtId="0" fontId="21" fillId="11" borderId="13" xfId="0" applyFont="1" applyFill="1" applyBorder="1" applyAlignment="1">
      <alignment horizontal="center" vertical="center" wrapText="1"/>
    </xf>
    <xf numFmtId="0" fontId="21" fillId="11" borderId="14" xfId="0" applyFont="1" applyFill="1" applyBorder="1" applyAlignment="1">
      <alignment horizontal="center" vertical="center" wrapText="1"/>
    </xf>
    <xf numFmtId="0" fontId="21" fillId="11" borderId="15" xfId="0" applyFont="1" applyFill="1" applyBorder="1" applyAlignment="1">
      <alignment horizontal="center" vertical="center" wrapText="1"/>
    </xf>
    <xf numFmtId="0" fontId="24" fillId="3" borderId="13"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26" fillId="9" borderId="1" xfId="0" applyFont="1" applyFill="1" applyBorder="1" applyAlignment="1">
      <alignment horizontal="center" vertical="center"/>
    </xf>
    <xf numFmtId="0" fontId="26" fillId="9" borderId="4" xfId="0" applyFont="1" applyFill="1" applyBorder="1" applyAlignment="1">
      <alignment horizontal="center" vertical="center"/>
    </xf>
    <xf numFmtId="0" fontId="26" fillId="9" borderId="6"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7" xfId="0" applyBorder="1" applyAlignment="1">
      <alignment horizontal="center"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7" xfId="0" applyFill="1" applyBorder="1" applyAlignment="1">
      <alignment horizontal="center" vertical="center"/>
    </xf>
    <xf numFmtId="0" fontId="0" fillId="8" borderId="1" xfId="0" applyFill="1" applyBorder="1" applyAlignment="1">
      <alignment horizontal="center" vertical="center" wrapText="1"/>
    </xf>
    <xf numFmtId="0" fontId="0" fillId="8" borderId="4" xfId="0" applyFill="1" applyBorder="1" applyAlignment="1">
      <alignment horizontal="center" vertical="center"/>
    </xf>
    <xf numFmtId="0" fontId="9" fillId="0" borderId="4" xfId="0" applyFont="1" applyBorder="1" applyAlignment="1">
      <alignment horizontal="center" vertical="center" wrapText="1"/>
    </xf>
    <xf numFmtId="0" fontId="9" fillId="0" borderId="0" xfId="0" applyFont="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9" fillId="0" borderId="0" xfId="0" applyFont="1" applyAlignment="1">
      <alignment horizontal="center" vertical="center" wrapText="1"/>
    </xf>
    <xf numFmtId="0" fontId="0" fillId="0" borderId="0" xfId="0"/>
    <xf numFmtId="0" fontId="9" fillId="0" borderId="1" xfId="0" applyFont="1" applyBorder="1" applyAlignment="1">
      <alignment horizontal="center" wrapText="1"/>
    </xf>
    <xf numFmtId="0" fontId="0" fillId="0" borderId="4" xfId="0" applyBorder="1" applyAlignment="1">
      <alignment horizontal="center"/>
    </xf>
    <xf numFmtId="0" fontId="9"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45" fillId="0" borderId="37" xfId="1" applyFont="1" applyBorder="1" applyAlignment="1">
      <alignment horizontal="right"/>
    </xf>
    <xf numFmtId="0" fontId="46" fillId="0" borderId="37" xfId="1" applyFont="1" applyBorder="1"/>
    <xf numFmtId="0" fontId="45" fillId="0" borderId="32" xfId="1" applyFont="1" applyBorder="1" applyAlignment="1">
      <alignment horizontal="right"/>
    </xf>
    <xf numFmtId="0" fontId="46" fillId="0" borderId="32" xfId="1" applyFont="1" applyBorder="1"/>
    <xf numFmtId="0" fontId="45" fillId="0" borderId="0" xfId="1" applyFont="1" applyAlignment="1">
      <alignment horizontal="right"/>
    </xf>
    <xf numFmtId="0" fontId="37" fillId="0" borderId="0" xfId="1"/>
    <xf numFmtId="0" fontId="44" fillId="0" borderId="0" xfId="1" applyFont="1" applyAlignment="1">
      <alignment wrapText="1"/>
    </xf>
    <xf numFmtId="0" fontId="44" fillId="0" borderId="0" xfId="1" applyFont="1"/>
    <xf numFmtId="0" fontId="53" fillId="15" borderId="32" xfId="1" applyFont="1" applyFill="1" applyBorder="1" applyAlignment="1">
      <alignment vertical="top" wrapText="1"/>
    </xf>
    <xf numFmtId="0" fontId="46" fillId="0" borderId="33" xfId="1" applyFont="1" applyBorder="1"/>
    <xf numFmtId="0" fontId="53" fillId="16" borderId="0" xfId="1" applyFont="1" applyFill="1" applyAlignment="1">
      <alignment vertical="top" wrapText="1"/>
    </xf>
    <xf numFmtId="0" fontId="46" fillId="0" borderId="35" xfId="1" applyFont="1" applyBorder="1"/>
    <xf numFmtId="0" fontId="53" fillId="23" borderId="0" xfId="1" applyFont="1" applyFill="1" applyAlignment="1">
      <alignment vertical="top" wrapText="1"/>
    </xf>
    <xf numFmtId="0" fontId="53" fillId="24" borderId="37" xfId="1" applyFont="1" applyFill="1" applyBorder="1" applyAlignment="1">
      <alignment vertical="top" wrapText="1"/>
    </xf>
    <xf numFmtId="0" fontId="46" fillId="0" borderId="38" xfId="1" applyFont="1" applyBorder="1"/>
    <xf numFmtId="0" fontId="53" fillId="0" borderId="0" xfId="1" applyFont="1" applyAlignment="1">
      <alignment wrapText="1"/>
    </xf>
    <xf numFmtId="0" fontId="53" fillId="0" borderId="37" xfId="1" applyFont="1" applyBorder="1" applyAlignment="1">
      <alignment wrapText="1"/>
    </xf>
    <xf numFmtId="0" fontId="44" fillId="0" borderId="32" xfId="1" applyFont="1" applyBorder="1" applyAlignment="1">
      <alignment wrapText="1"/>
    </xf>
    <xf numFmtId="0" fontId="44" fillId="0" borderId="37" xfId="1" applyFont="1" applyBorder="1" applyAlignment="1">
      <alignment wrapText="1"/>
    </xf>
    <xf numFmtId="0" fontId="54" fillId="15" borderId="0" xfId="1" applyFont="1" applyFill="1" applyAlignment="1">
      <alignment wrapText="1"/>
    </xf>
    <xf numFmtId="0" fontId="53" fillId="0" borderId="0" xfId="1" applyFont="1"/>
    <xf numFmtId="0" fontId="56" fillId="22" borderId="37" xfId="1" applyFont="1" applyFill="1" applyBorder="1" applyAlignment="1">
      <alignment wrapText="1"/>
    </xf>
  </cellXfs>
  <cellStyles count="2">
    <cellStyle name="Normal" xfId="0" builtinId="0"/>
    <cellStyle name="Normal 2" xfId="1" xr:uid="{ED707FBF-401F-4348-A9ED-D4612F3F6706}"/>
  </cellStyles>
  <dxfs count="3">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b="1"/>
              <a:t>Accumulating Net Worth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DWZ_Time_Bucketing!$B$24</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DWZ_Time_Bucketing!$C$24:$P$24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val>
          <c:smooth val="0"/>
          <c:extLst>
            <c:ext xmlns:c16="http://schemas.microsoft.com/office/drawing/2014/chart" uri="{C3380CC4-5D6E-409C-BE32-E72D297353CC}">
              <c16:uniqueId val="{00000000-A0C2-4E2E-9A1A-D4DC4511889C}"/>
            </c:ext>
          </c:extLst>
        </c:ser>
        <c:ser>
          <c:idx val="1"/>
          <c:order val="1"/>
          <c:tx>
            <c:strRef>
              <c:f>DWZ_Time_Bucketing!$B$25</c:f>
              <c:strCache>
                <c:ptCount val="1"/>
                <c:pt idx="0">
                  <c:v>Low  (+150k)</c:v>
                </c:pt>
              </c:strCache>
            </c:strRef>
          </c:tx>
          <c:spPr>
            <a:ln w="28575" cap="rnd">
              <a:solidFill>
                <a:schemeClr val="accent2"/>
              </a:solidFill>
              <a:round/>
            </a:ln>
            <a:effectLst/>
          </c:spPr>
          <c:marker>
            <c:symbol val="circle"/>
            <c:size val="5"/>
            <c:spPr>
              <a:solidFill>
                <a:srgbClr val="FFC000"/>
              </a:solidFill>
              <a:ln w="9525">
                <a:solidFill>
                  <a:schemeClr val="accent2"/>
                </a:solidFill>
              </a:ln>
              <a:effectLst/>
            </c:spPr>
          </c:marker>
          <c:val>
            <c:numRef>
              <c:f>DWZ_Time_Bucketing!$C$25:$P$25</c:f>
              <c:numCache>
                <c:formatCode>_("$"* #,##0.00_);_("$"* \(#,##0.00\);_("$"* "-"??_);_(@_)</c:formatCode>
                <c:ptCount val="14"/>
                <c:pt idx="0">
                  <c:v>2285209.1390641085</c:v>
                </c:pt>
                <c:pt idx="1">
                  <c:v>2435209.1390641085</c:v>
                </c:pt>
                <c:pt idx="2">
                  <c:v>2585209.1390641085</c:v>
                </c:pt>
                <c:pt idx="3">
                  <c:v>2735209.1390641085</c:v>
                </c:pt>
                <c:pt idx="4">
                  <c:v>2885209.1390641085</c:v>
                </c:pt>
                <c:pt idx="5">
                  <c:v>3035209.1390641085</c:v>
                </c:pt>
                <c:pt idx="6">
                  <c:v>3185209.1390641085</c:v>
                </c:pt>
                <c:pt idx="7">
                  <c:v>3335209.1390641085</c:v>
                </c:pt>
                <c:pt idx="8">
                  <c:v>3485209.1390641085</c:v>
                </c:pt>
                <c:pt idx="9">
                  <c:v>3635209.1390641085</c:v>
                </c:pt>
                <c:pt idx="10">
                  <c:v>3785209.1390641085</c:v>
                </c:pt>
                <c:pt idx="11">
                  <c:v>3935209.1390641085</c:v>
                </c:pt>
                <c:pt idx="12">
                  <c:v>4085209.1390641085</c:v>
                </c:pt>
                <c:pt idx="13">
                  <c:v>4235209.139064109</c:v>
                </c:pt>
              </c:numCache>
            </c:numRef>
          </c:val>
          <c:smooth val="0"/>
          <c:extLst>
            <c:ext xmlns:c16="http://schemas.microsoft.com/office/drawing/2014/chart" uri="{C3380CC4-5D6E-409C-BE32-E72D297353CC}">
              <c16:uniqueId val="{00000001-A0C2-4E2E-9A1A-D4DC4511889C}"/>
            </c:ext>
          </c:extLst>
        </c:ser>
        <c:ser>
          <c:idx val="2"/>
          <c:order val="2"/>
          <c:tx>
            <c:strRef>
              <c:f>DWZ_Time_Bucketing!$B$26</c:f>
              <c:strCache>
                <c:ptCount val="1"/>
                <c:pt idx="0">
                  <c:v>Mid  (+225k)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DWZ_Time_Bucketing!$C$26:$P$26</c:f>
              <c:numCache>
                <c:formatCode>_("$"* #,##0.00_);_("$"* \(#,##0.00\);_("$"* "-"??_);_(@_)</c:formatCode>
                <c:ptCount val="14"/>
                <c:pt idx="0">
                  <c:v>2285209.1390641085</c:v>
                </c:pt>
                <c:pt idx="1">
                  <c:v>2510209.1390641085</c:v>
                </c:pt>
                <c:pt idx="2">
                  <c:v>2735209.1390641085</c:v>
                </c:pt>
                <c:pt idx="3">
                  <c:v>2960209.1390641085</c:v>
                </c:pt>
                <c:pt idx="4">
                  <c:v>3185209.1390641085</c:v>
                </c:pt>
                <c:pt idx="5">
                  <c:v>3410209.1390641085</c:v>
                </c:pt>
                <c:pt idx="6">
                  <c:v>3635209.1390641085</c:v>
                </c:pt>
                <c:pt idx="7">
                  <c:v>3860209.1390641085</c:v>
                </c:pt>
                <c:pt idx="8">
                  <c:v>4085209.1390641085</c:v>
                </c:pt>
                <c:pt idx="9">
                  <c:v>4310209.139064109</c:v>
                </c:pt>
                <c:pt idx="10">
                  <c:v>4535209.139064109</c:v>
                </c:pt>
                <c:pt idx="11">
                  <c:v>4760209.139064109</c:v>
                </c:pt>
                <c:pt idx="12">
                  <c:v>4985209.139064109</c:v>
                </c:pt>
                <c:pt idx="13">
                  <c:v>5210209.139064109</c:v>
                </c:pt>
              </c:numCache>
            </c:numRef>
          </c:val>
          <c:smooth val="0"/>
          <c:extLst>
            <c:ext xmlns:c16="http://schemas.microsoft.com/office/drawing/2014/chart" uri="{C3380CC4-5D6E-409C-BE32-E72D297353CC}">
              <c16:uniqueId val="{00000002-A0C2-4E2E-9A1A-D4DC4511889C}"/>
            </c:ext>
          </c:extLst>
        </c:ser>
        <c:ser>
          <c:idx val="3"/>
          <c:order val="3"/>
          <c:tx>
            <c:strRef>
              <c:f>DWZ_Time_Bucketing!$B$27</c:f>
              <c:strCache>
                <c:ptCount val="1"/>
                <c:pt idx="0">
                  <c:v>High  (+300k)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DWZ_Time_Bucketing!$C$27:$P$27</c:f>
              <c:numCache>
                <c:formatCode>_("$"* #,##0.00_);_("$"* \(#,##0.00\);_("$"* "-"??_);_(@_)</c:formatCode>
                <c:ptCount val="14"/>
                <c:pt idx="0">
                  <c:v>2285209.1390641085</c:v>
                </c:pt>
                <c:pt idx="1">
                  <c:v>2585209.1390641085</c:v>
                </c:pt>
                <c:pt idx="2">
                  <c:v>2885209.1390641085</c:v>
                </c:pt>
                <c:pt idx="3">
                  <c:v>3185209.1390641085</c:v>
                </c:pt>
                <c:pt idx="4">
                  <c:v>3485209.1390641085</c:v>
                </c:pt>
                <c:pt idx="5">
                  <c:v>3785209.1390641085</c:v>
                </c:pt>
                <c:pt idx="6">
                  <c:v>4085209.1390641085</c:v>
                </c:pt>
                <c:pt idx="7">
                  <c:v>4385209.139064109</c:v>
                </c:pt>
                <c:pt idx="8">
                  <c:v>4685209.139064109</c:v>
                </c:pt>
                <c:pt idx="9">
                  <c:v>4985209.139064109</c:v>
                </c:pt>
                <c:pt idx="10">
                  <c:v>5285209.139064109</c:v>
                </c:pt>
                <c:pt idx="11">
                  <c:v>5585209.139064109</c:v>
                </c:pt>
                <c:pt idx="12">
                  <c:v>5885209.139064109</c:v>
                </c:pt>
                <c:pt idx="13">
                  <c:v>6185209.139064109</c:v>
                </c:pt>
              </c:numCache>
            </c:numRef>
          </c:val>
          <c:smooth val="0"/>
          <c:extLst>
            <c:ext xmlns:c16="http://schemas.microsoft.com/office/drawing/2014/chart" uri="{C3380CC4-5D6E-409C-BE32-E72D297353CC}">
              <c16:uniqueId val="{00000003-A0C2-4E2E-9A1A-D4DC4511889C}"/>
            </c:ext>
          </c:extLst>
        </c:ser>
        <c:dLbls>
          <c:showLegendKey val="0"/>
          <c:showVal val="0"/>
          <c:showCatName val="0"/>
          <c:showSerName val="0"/>
          <c:showPercent val="0"/>
          <c:showBubbleSize val="0"/>
        </c:dLbls>
        <c:marker val="1"/>
        <c:smooth val="0"/>
        <c:axId val="189613552"/>
        <c:axId val="189615632"/>
      </c:lineChart>
      <c:catAx>
        <c:axId val="189613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15632"/>
        <c:crosses val="autoZero"/>
        <c:auto val="1"/>
        <c:lblAlgn val="ctr"/>
        <c:lblOffset val="100"/>
        <c:tickLblSkip val="1"/>
        <c:noMultiLvlLbl val="0"/>
      </c:catAx>
      <c:valAx>
        <c:axId val="189615632"/>
        <c:scaling>
          <c:orientation val="minMax"/>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1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CA" b="1"/>
              <a:t>Decumulating Net Worth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rgbClr val="FFC000"/>
              </a:solidFill>
              <a:round/>
            </a:ln>
            <a:effectLst/>
          </c:spPr>
          <c:marker>
            <c:symbol val="circle"/>
            <c:size val="5"/>
            <c:spPr>
              <a:solidFill>
                <a:schemeClr val="accent1"/>
              </a:solidFill>
              <a:ln w="9525">
                <a:solidFill>
                  <a:schemeClr val="accent1"/>
                </a:solidFill>
              </a:ln>
              <a:effectLst/>
            </c:spPr>
          </c:marker>
          <c:val>
            <c:numRef>
              <c:f>DWZ_Time_Bucketing!$Q$26:$AX$26</c:f>
              <c:numCache>
                <c:formatCode>_("$"* #,##0.00_);_("$"* \(#,##0.00\);_("$"* "-"??_);_(@_)</c:formatCode>
                <c:ptCount val="34"/>
                <c:pt idx="0">
                  <c:v>5273000</c:v>
                </c:pt>
                <c:pt idx="1">
                  <c:v>5261000</c:v>
                </c:pt>
                <c:pt idx="2">
                  <c:v>5240000</c:v>
                </c:pt>
                <c:pt idx="3">
                  <c:v>5209000</c:v>
                </c:pt>
                <c:pt idx="4">
                  <c:v>5168000</c:v>
                </c:pt>
                <c:pt idx="5">
                  <c:v>5116000</c:v>
                </c:pt>
                <c:pt idx="6">
                  <c:v>5054000</c:v>
                </c:pt>
                <c:pt idx="7">
                  <c:v>4980000</c:v>
                </c:pt>
                <c:pt idx="8">
                  <c:v>4895000</c:v>
                </c:pt>
                <c:pt idx="9">
                  <c:v>4797000</c:v>
                </c:pt>
                <c:pt idx="10">
                  <c:v>4688000</c:v>
                </c:pt>
                <c:pt idx="11">
                  <c:v>4565000</c:v>
                </c:pt>
                <c:pt idx="12">
                  <c:v>4430000</c:v>
                </c:pt>
                <c:pt idx="13">
                  <c:v>4282000</c:v>
                </c:pt>
                <c:pt idx="14">
                  <c:v>4121000</c:v>
                </c:pt>
                <c:pt idx="15">
                  <c:v>3947000</c:v>
                </c:pt>
                <c:pt idx="16">
                  <c:v>3761000</c:v>
                </c:pt>
                <c:pt idx="17">
                  <c:v>3562000</c:v>
                </c:pt>
                <c:pt idx="18">
                  <c:v>3352000</c:v>
                </c:pt>
                <c:pt idx="19">
                  <c:v>3131000</c:v>
                </c:pt>
                <c:pt idx="20">
                  <c:v>2900000</c:v>
                </c:pt>
                <c:pt idx="21">
                  <c:v>2661000</c:v>
                </c:pt>
                <c:pt idx="22">
                  <c:v>2413000</c:v>
                </c:pt>
                <c:pt idx="23">
                  <c:v>2161000</c:v>
                </c:pt>
                <c:pt idx="24">
                  <c:v>1904000</c:v>
                </c:pt>
                <c:pt idx="25">
                  <c:v>1646000</c:v>
                </c:pt>
                <c:pt idx="26">
                  <c:v>1391000</c:v>
                </c:pt>
                <c:pt idx="27">
                  <c:v>1140000</c:v>
                </c:pt>
                <c:pt idx="28">
                  <c:v>898000</c:v>
                </c:pt>
                <c:pt idx="29">
                  <c:v>669000</c:v>
                </c:pt>
                <c:pt idx="30">
                  <c:v>459000</c:v>
                </c:pt>
                <c:pt idx="31">
                  <c:v>273000</c:v>
                </c:pt>
                <c:pt idx="32">
                  <c:v>117000</c:v>
                </c:pt>
                <c:pt idx="33">
                  <c:v>0</c:v>
                </c:pt>
              </c:numCache>
            </c:numRef>
          </c:val>
          <c:smooth val="0"/>
          <c:extLst>
            <c:ext xmlns:c16="http://schemas.microsoft.com/office/drawing/2014/chart" uri="{C3380CC4-5D6E-409C-BE32-E72D297353CC}">
              <c16:uniqueId val="{00000000-337C-4493-B0B4-CD8915570C99}"/>
            </c:ext>
          </c:extLst>
        </c:ser>
        <c:dLbls>
          <c:showLegendKey val="0"/>
          <c:showVal val="0"/>
          <c:showCatName val="0"/>
          <c:showSerName val="0"/>
          <c:showPercent val="0"/>
          <c:showBubbleSize val="0"/>
        </c:dLbls>
        <c:marker val="1"/>
        <c:smooth val="0"/>
        <c:axId val="177050144"/>
        <c:axId val="177050560"/>
      </c:lineChart>
      <c:catAx>
        <c:axId val="177050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50560"/>
        <c:crosses val="autoZero"/>
        <c:auto val="1"/>
        <c:lblAlgn val="ctr"/>
        <c:lblOffset val="100"/>
        <c:noMultiLvlLbl val="0"/>
      </c:catAx>
      <c:valAx>
        <c:axId val="177050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50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b="1"/>
              <a:t>Accumulating Net Worth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DWZ_Time_Bucketing_Example!$B$24</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DWZ_Time_Bucketing_Example!$C$24:$P$24</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val>
          <c:smooth val="0"/>
          <c:extLst>
            <c:ext xmlns:c16="http://schemas.microsoft.com/office/drawing/2014/chart" uri="{C3380CC4-5D6E-409C-BE32-E72D297353CC}">
              <c16:uniqueId val="{00000000-9DED-4ECD-86D7-51C223C18924}"/>
            </c:ext>
          </c:extLst>
        </c:ser>
        <c:ser>
          <c:idx val="1"/>
          <c:order val="1"/>
          <c:tx>
            <c:strRef>
              <c:f>DWZ_Time_Bucketing_Example!$B$25</c:f>
              <c:strCache>
                <c:ptCount val="1"/>
                <c:pt idx="0">
                  <c:v>Low  (+150k)</c:v>
                </c:pt>
              </c:strCache>
            </c:strRef>
          </c:tx>
          <c:spPr>
            <a:ln w="28575" cap="rnd">
              <a:solidFill>
                <a:schemeClr val="accent2"/>
              </a:solidFill>
              <a:round/>
            </a:ln>
            <a:effectLst/>
          </c:spPr>
          <c:marker>
            <c:symbol val="circle"/>
            <c:size val="5"/>
            <c:spPr>
              <a:solidFill>
                <a:srgbClr val="FFC000"/>
              </a:solidFill>
              <a:ln w="9525">
                <a:solidFill>
                  <a:schemeClr val="accent2"/>
                </a:solidFill>
              </a:ln>
              <a:effectLst/>
            </c:spPr>
          </c:marker>
          <c:val>
            <c:numRef>
              <c:f>DWZ_Time_Bucketing_Example!$C$25:$P$25</c:f>
              <c:numCache>
                <c:formatCode>_("$"* #,##0.00_);_("$"* \(#,##0.00\);_("$"* "-"??_);_(@_)</c:formatCode>
                <c:ptCount val="14"/>
                <c:pt idx="0">
                  <c:v>2285209.1390641085</c:v>
                </c:pt>
                <c:pt idx="1">
                  <c:v>2435209.1390641085</c:v>
                </c:pt>
                <c:pt idx="2">
                  <c:v>2585209.1390641085</c:v>
                </c:pt>
                <c:pt idx="3">
                  <c:v>2735209.1390641085</c:v>
                </c:pt>
                <c:pt idx="4">
                  <c:v>2885209.1390641085</c:v>
                </c:pt>
                <c:pt idx="5">
                  <c:v>3035209.1390641085</c:v>
                </c:pt>
                <c:pt idx="6">
                  <c:v>3185209.1390641085</c:v>
                </c:pt>
                <c:pt idx="7">
                  <c:v>3335209.1390641085</c:v>
                </c:pt>
                <c:pt idx="8">
                  <c:v>3485209.1390641085</c:v>
                </c:pt>
                <c:pt idx="9">
                  <c:v>3635209.1390641085</c:v>
                </c:pt>
                <c:pt idx="10">
                  <c:v>3785209.1390641085</c:v>
                </c:pt>
                <c:pt idx="11">
                  <c:v>3935209.1390641085</c:v>
                </c:pt>
                <c:pt idx="12">
                  <c:v>4085209.1390641085</c:v>
                </c:pt>
                <c:pt idx="13">
                  <c:v>4235209.139064109</c:v>
                </c:pt>
              </c:numCache>
            </c:numRef>
          </c:val>
          <c:smooth val="0"/>
          <c:extLst>
            <c:ext xmlns:c16="http://schemas.microsoft.com/office/drawing/2014/chart" uri="{C3380CC4-5D6E-409C-BE32-E72D297353CC}">
              <c16:uniqueId val="{00000001-9DED-4ECD-86D7-51C223C18924}"/>
            </c:ext>
          </c:extLst>
        </c:ser>
        <c:ser>
          <c:idx val="2"/>
          <c:order val="2"/>
          <c:tx>
            <c:strRef>
              <c:f>DWZ_Time_Bucketing_Example!$B$26</c:f>
              <c:strCache>
                <c:ptCount val="1"/>
                <c:pt idx="0">
                  <c:v>Mid  (+225k)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DWZ_Time_Bucketing_Example!$C$26:$P$26</c:f>
              <c:numCache>
                <c:formatCode>_("$"* #,##0.00_);_("$"* \(#,##0.00\);_("$"* "-"??_);_(@_)</c:formatCode>
                <c:ptCount val="14"/>
                <c:pt idx="0">
                  <c:v>2285209.1390641085</c:v>
                </c:pt>
                <c:pt idx="1">
                  <c:v>2510209.1390641085</c:v>
                </c:pt>
                <c:pt idx="2">
                  <c:v>2735209.1390641085</c:v>
                </c:pt>
                <c:pt idx="3">
                  <c:v>2960209.1390641085</c:v>
                </c:pt>
                <c:pt idx="4">
                  <c:v>3185209.1390641085</c:v>
                </c:pt>
                <c:pt idx="5">
                  <c:v>3410209.1390641085</c:v>
                </c:pt>
                <c:pt idx="6">
                  <c:v>3635209.1390641085</c:v>
                </c:pt>
                <c:pt idx="7">
                  <c:v>3860209.1390641085</c:v>
                </c:pt>
                <c:pt idx="8">
                  <c:v>4085209.1390641085</c:v>
                </c:pt>
                <c:pt idx="9">
                  <c:v>4310209.139064109</c:v>
                </c:pt>
                <c:pt idx="10">
                  <c:v>4535209.139064109</c:v>
                </c:pt>
                <c:pt idx="11">
                  <c:v>4760209.139064109</c:v>
                </c:pt>
                <c:pt idx="12">
                  <c:v>4985209.139064109</c:v>
                </c:pt>
                <c:pt idx="13">
                  <c:v>5210209.139064109</c:v>
                </c:pt>
              </c:numCache>
            </c:numRef>
          </c:val>
          <c:smooth val="0"/>
          <c:extLst>
            <c:ext xmlns:c16="http://schemas.microsoft.com/office/drawing/2014/chart" uri="{C3380CC4-5D6E-409C-BE32-E72D297353CC}">
              <c16:uniqueId val="{00000002-9DED-4ECD-86D7-51C223C18924}"/>
            </c:ext>
          </c:extLst>
        </c:ser>
        <c:ser>
          <c:idx val="3"/>
          <c:order val="3"/>
          <c:tx>
            <c:strRef>
              <c:f>DWZ_Time_Bucketing_Example!$B$27</c:f>
              <c:strCache>
                <c:ptCount val="1"/>
                <c:pt idx="0">
                  <c:v>High  (+300k)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DWZ_Time_Bucketing_Example!$C$27:$P$27</c:f>
              <c:numCache>
                <c:formatCode>_("$"* #,##0.00_);_("$"* \(#,##0.00\);_("$"* "-"??_);_(@_)</c:formatCode>
                <c:ptCount val="14"/>
                <c:pt idx="0">
                  <c:v>2285209.1390641085</c:v>
                </c:pt>
                <c:pt idx="1">
                  <c:v>2585209.1390641085</c:v>
                </c:pt>
                <c:pt idx="2">
                  <c:v>2885209.1390641085</c:v>
                </c:pt>
                <c:pt idx="3">
                  <c:v>3185209.1390641085</c:v>
                </c:pt>
                <c:pt idx="4">
                  <c:v>3485209.1390641085</c:v>
                </c:pt>
                <c:pt idx="5">
                  <c:v>3785209.1390641085</c:v>
                </c:pt>
                <c:pt idx="6">
                  <c:v>4085209.1390641085</c:v>
                </c:pt>
                <c:pt idx="7">
                  <c:v>4385209.139064109</c:v>
                </c:pt>
                <c:pt idx="8">
                  <c:v>4685209.139064109</c:v>
                </c:pt>
                <c:pt idx="9">
                  <c:v>4985209.139064109</c:v>
                </c:pt>
                <c:pt idx="10">
                  <c:v>5285209.139064109</c:v>
                </c:pt>
                <c:pt idx="11">
                  <c:v>5585209.139064109</c:v>
                </c:pt>
                <c:pt idx="12">
                  <c:v>5885209.139064109</c:v>
                </c:pt>
                <c:pt idx="13">
                  <c:v>6185209.139064109</c:v>
                </c:pt>
              </c:numCache>
            </c:numRef>
          </c:val>
          <c:smooth val="0"/>
          <c:extLst>
            <c:ext xmlns:c16="http://schemas.microsoft.com/office/drawing/2014/chart" uri="{C3380CC4-5D6E-409C-BE32-E72D297353CC}">
              <c16:uniqueId val="{00000001-843A-4B28-AEC4-0AF4C0EA38AE}"/>
            </c:ext>
          </c:extLst>
        </c:ser>
        <c:dLbls>
          <c:showLegendKey val="0"/>
          <c:showVal val="0"/>
          <c:showCatName val="0"/>
          <c:showSerName val="0"/>
          <c:showPercent val="0"/>
          <c:showBubbleSize val="0"/>
        </c:dLbls>
        <c:marker val="1"/>
        <c:smooth val="0"/>
        <c:axId val="189613552"/>
        <c:axId val="189615632"/>
      </c:lineChart>
      <c:catAx>
        <c:axId val="189613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15632"/>
        <c:crosses val="autoZero"/>
        <c:auto val="1"/>
        <c:lblAlgn val="ctr"/>
        <c:lblOffset val="100"/>
        <c:tickLblSkip val="1"/>
        <c:noMultiLvlLbl val="0"/>
      </c:catAx>
      <c:valAx>
        <c:axId val="189615632"/>
        <c:scaling>
          <c:orientation val="minMax"/>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1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CA" b="1"/>
              <a:t>Decumulating Net Worth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rgbClr val="FFC000"/>
              </a:solidFill>
              <a:round/>
            </a:ln>
            <a:effectLst/>
          </c:spPr>
          <c:marker>
            <c:symbol val="circle"/>
            <c:size val="5"/>
            <c:spPr>
              <a:solidFill>
                <a:schemeClr val="accent1"/>
              </a:solidFill>
              <a:ln w="9525">
                <a:solidFill>
                  <a:schemeClr val="accent1"/>
                </a:solidFill>
              </a:ln>
              <a:effectLst/>
            </c:spPr>
          </c:marker>
          <c:val>
            <c:numRef>
              <c:f>DWZ_Time_Bucketing_Example!$Q$26:$AX$26</c:f>
              <c:numCache>
                <c:formatCode>_("$"* #,##0.00_);_("$"* \(#,##0.00\);_("$"* "-"??_);_(@_)</c:formatCode>
                <c:ptCount val="34"/>
                <c:pt idx="0">
                  <c:v>5273000</c:v>
                </c:pt>
                <c:pt idx="1">
                  <c:v>5261000</c:v>
                </c:pt>
                <c:pt idx="2">
                  <c:v>5240000</c:v>
                </c:pt>
                <c:pt idx="3">
                  <c:v>5209000</c:v>
                </c:pt>
                <c:pt idx="4">
                  <c:v>5168000</c:v>
                </c:pt>
                <c:pt idx="5">
                  <c:v>5116000</c:v>
                </c:pt>
                <c:pt idx="6">
                  <c:v>5054000</c:v>
                </c:pt>
                <c:pt idx="7">
                  <c:v>4980000</c:v>
                </c:pt>
                <c:pt idx="8">
                  <c:v>4895000</c:v>
                </c:pt>
                <c:pt idx="9">
                  <c:v>4797000</c:v>
                </c:pt>
                <c:pt idx="10">
                  <c:v>4688000</c:v>
                </c:pt>
                <c:pt idx="11">
                  <c:v>4565000</c:v>
                </c:pt>
                <c:pt idx="12">
                  <c:v>4430000</c:v>
                </c:pt>
                <c:pt idx="13">
                  <c:v>4282000</c:v>
                </c:pt>
                <c:pt idx="14">
                  <c:v>4121000</c:v>
                </c:pt>
                <c:pt idx="15">
                  <c:v>3947000</c:v>
                </c:pt>
                <c:pt idx="16">
                  <c:v>3761000</c:v>
                </c:pt>
                <c:pt idx="17">
                  <c:v>3562000</c:v>
                </c:pt>
                <c:pt idx="18">
                  <c:v>3352000</c:v>
                </c:pt>
                <c:pt idx="19">
                  <c:v>3131000</c:v>
                </c:pt>
                <c:pt idx="20">
                  <c:v>2900000</c:v>
                </c:pt>
                <c:pt idx="21">
                  <c:v>2661000</c:v>
                </c:pt>
                <c:pt idx="22">
                  <c:v>2413000</c:v>
                </c:pt>
                <c:pt idx="23">
                  <c:v>2161000</c:v>
                </c:pt>
                <c:pt idx="24">
                  <c:v>1904000</c:v>
                </c:pt>
                <c:pt idx="25">
                  <c:v>1646000</c:v>
                </c:pt>
                <c:pt idx="26">
                  <c:v>1391000</c:v>
                </c:pt>
                <c:pt idx="27">
                  <c:v>1140000</c:v>
                </c:pt>
                <c:pt idx="28">
                  <c:v>898000</c:v>
                </c:pt>
                <c:pt idx="29">
                  <c:v>669000</c:v>
                </c:pt>
                <c:pt idx="30">
                  <c:v>459000</c:v>
                </c:pt>
                <c:pt idx="31">
                  <c:v>273000</c:v>
                </c:pt>
                <c:pt idx="32">
                  <c:v>117000</c:v>
                </c:pt>
                <c:pt idx="33">
                  <c:v>0</c:v>
                </c:pt>
              </c:numCache>
            </c:numRef>
          </c:val>
          <c:smooth val="0"/>
          <c:extLst>
            <c:ext xmlns:c16="http://schemas.microsoft.com/office/drawing/2014/chart" uri="{C3380CC4-5D6E-409C-BE32-E72D297353CC}">
              <c16:uniqueId val="{00000000-FE6B-4E78-8A13-850DF085ADA3}"/>
            </c:ext>
          </c:extLst>
        </c:ser>
        <c:dLbls>
          <c:showLegendKey val="0"/>
          <c:showVal val="0"/>
          <c:showCatName val="0"/>
          <c:showSerName val="0"/>
          <c:showPercent val="0"/>
          <c:showBubbleSize val="0"/>
        </c:dLbls>
        <c:marker val="1"/>
        <c:smooth val="0"/>
        <c:axId val="177050144"/>
        <c:axId val="177050560"/>
      </c:lineChart>
      <c:catAx>
        <c:axId val="177050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50560"/>
        <c:crosses val="autoZero"/>
        <c:auto val="1"/>
        <c:lblAlgn val="ctr"/>
        <c:lblOffset val="100"/>
        <c:noMultiLvlLbl val="0"/>
      </c:catAx>
      <c:valAx>
        <c:axId val="177050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50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image" Target="../media/image10.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175260</xdr:rowOff>
    </xdr:from>
    <xdr:to>
      <xdr:col>16</xdr:col>
      <xdr:colOff>15240</xdr:colOff>
      <xdr:row>22</xdr:row>
      <xdr:rowOff>85725</xdr:rowOff>
    </xdr:to>
    <xdr:graphicFrame macro="">
      <xdr:nvGraphicFramePr>
        <xdr:cNvPr id="2" name="Chart 1">
          <a:extLst>
            <a:ext uri="{FF2B5EF4-FFF2-40B4-BE49-F238E27FC236}">
              <a16:creationId xmlns:a16="http://schemas.microsoft.com/office/drawing/2014/main" id="{3D29FCF0-2385-486B-B681-264A14F2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53788</xdr:colOff>
      <xdr:row>1</xdr:row>
      <xdr:rowOff>8966</xdr:rowOff>
    </xdr:from>
    <xdr:to>
      <xdr:col>51</xdr:col>
      <xdr:colOff>44822</xdr:colOff>
      <xdr:row>22</xdr:row>
      <xdr:rowOff>95250</xdr:rowOff>
    </xdr:to>
    <xdr:graphicFrame macro="">
      <xdr:nvGraphicFramePr>
        <xdr:cNvPr id="3" name="Chart 2">
          <a:extLst>
            <a:ext uri="{FF2B5EF4-FFF2-40B4-BE49-F238E27FC236}">
              <a16:creationId xmlns:a16="http://schemas.microsoft.com/office/drawing/2014/main" id="{022347C2-B248-438D-841F-DE3B9BBBD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175260</xdr:rowOff>
    </xdr:from>
    <xdr:to>
      <xdr:col>16</xdr:col>
      <xdr:colOff>15240</xdr:colOff>
      <xdr:row>22</xdr:row>
      <xdr:rowOff>85725</xdr:rowOff>
    </xdr:to>
    <xdr:graphicFrame macro="">
      <xdr:nvGraphicFramePr>
        <xdr:cNvPr id="3" name="Chart 2">
          <a:extLst>
            <a:ext uri="{FF2B5EF4-FFF2-40B4-BE49-F238E27FC236}">
              <a16:creationId xmlns:a16="http://schemas.microsoft.com/office/drawing/2014/main" id="{391FDC59-1940-4D20-9EAB-6451E96105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53788</xdr:colOff>
      <xdr:row>1</xdr:row>
      <xdr:rowOff>8966</xdr:rowOff>
    </xdr:from>
    <xdr:to>
      <xdr:col>51</xdr:col>
      <xdr:colOff>44822</xdr:colOff>
      <xdr:row>22</xdr:row>
      <xdr:rowOff>95250</xdr:rowOff>
    </xdr:to>
    <xdr:graphicFrame macro="">
      <xdr:nvGraphicFramePr>
        <xdr:cNvPr id="4" name="Chart 3">
          <a:extLst>
            <a:ext uri="{FF2B5EF4-FFF2-40B4-BE49-F238E27FC236}">
              <a16:creationId xmlns:a16="http://schemas.microsoft.com/office/drawing/2014/main" id="{48CAB335-7292-4300-9B56-6068428084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35874</xdr:colOff>
      <xdr:row>75</xdr:row>
      <xdr:rowOff>681718</xdr:rowOff>
    </xdr:from>
    <xdr:to>
      <xdr:col>14</xdr:col>
      <xdr:colOff>1312224</xdr:colOff>
      <xdr:row>75</xdr:row>
      <xdr:rowOff>691242</xdr:rowOff>
    </xdr:to>
    <xdr:cxnSp macro="">
      <xdr:nvCxnSpPr>
        <xdr:cNvPr id="7" name="Straight Arrow Connector 6">
          <a:extLst>
            <a:ext uri="{FF2B5EF4-FFF2-40B4-BE49-F238E27FC236}">
              <a16:creationId xmlns:a16="http://schemas.microsoft.com/office/drawing/2014/main" id="{1F6C2E1F-A7E7-4764-AB92-B85E40EF94E4}"/>
            </a:ext>
          </a:extLst>
        </xdr:cNvPr>
        <xdr:cNvCxnSpPr/>
      </xdr:nvCxnSpPr>
      <xdr:spPr>
        <a:xfrm flipV="1">
          <a:off x="16384238" y="23292336"/>
          <a:ext cx="5363441" cy="9524"/>
        </a:xfrm>
        <a:prstGeom prst="straightConnector1">
          <a:avLst/>
        </a:prstGeom>
        <a:ln w="571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1091292</xdr:colOff>
      <xdr:row>72</xdr:row>
      <xdr:rowOff>262617</xdr:rowOff>
    </xdr:from>
    <xdr:to>
      <xdr:col>12</xdr:col>
      <xdr:colOff>834117</xdr:colOff>
      <xdr:row>72</xdr:row>
      <xdr:rowOff>262617</xdr:rowOff>
    </xdr:to>
    <xdr:cxnSp macro="">
      <xdr:nvCxnSpPr>
        <xdr:cNvPr id="16" name="Straight Arrow Connector 15">
          <a:extLst>
            <a:ext uri="{FF2B5EF4-FFF2-40B4-BE49-F238E27FC236}">
              <a16:creationId xmlns:a16="http://schemas.microsoft.com/office/drawing/2014/main" id="{138A7899-67CD-411A-A60C-AE5D21887C59}"/>
            </a:ext>
          </a:extLst>
        </xdr:cNvPr>
        <xdr:cNvCxnSpPr/>
      </xdr:nvCxnSpPr>
      <xdr:spPr>
        <a:xfrm>
          <a:off x="13784035" y="19900446"/>
          <a:ext cx="3531053" cy="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1291318</xdr:colOff>
      <xdr:row>72</xdr:row>
      <xdr:rowOff>246289</xdr:rowOff>
    </xdr:from>
    <xdr:to>
      <xdr:col>17</xdr:col>
      <xdr:colOff>847725</xdr:colOff>
      <xdr:row>72</xdr:row>
      <xdr:rowOff>246291</xdr:rowOff>
    </xdr:to>
    <xdr:cxnSp macro="">
      <xdr:nvCxnSpPr>
        <xdr:cNvPr id="18" name="Straight Arrow Connector 17">
          <a:extLst>
            <a:ext uri="{FF2B5EF4-FFF2-40B4-BE49-F238E27FC236}">
              <a16:creationId xmlns:a16="http://schemas.microsoft.com/office/drawing/2014/main" id="{CDEE80CA-04E0-4C25-AF81-37C3A2FAAF84}"/>
            </a:ext>
          </a:extLst>
        </xdr:cNvPr>
        <xdr:cNvCxnSpPr/>
      </xdr:nvCxnSpPr>
      <xdr:spPr>
        <a:xfrm flipV="1">
          <a:off x="18806432" y="19884118"/>
          <a:ext cx="5456464" cy="2"/>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50347</xdr:colOff>
      <xdr:row>72</xdr:row>
      <xdr:rowOff>180977</xdr:rowOff>
    </xdr:from>
    <xdr:to>
      <xdr:col>31</xdr:col>
      <xdr:colOff>925286</xdr:colOff>
      <xdr:row>72</xdr:row>
      <xdr:rowOff>185057</xdr:rowOff>
    </xdr:to>
    <xdr:cxnSp macro="">
      <xdr:nvCxnSpPr>
        <xdr:cNvPr id="32" name="Straight Arrow Connector 31">
          <a:extLst>
            <a:ext uri="{FF2B5EF4-FFF2-40B4-BE49-F238E27FC236}">
              <a16:creationId xmlns:a16="http://schemas.microsoft.com/office/drawing/2014/main" id="{56EA0AAB-AE54-4623-B1E5-DB81D1B20215}"/>
            </a:ext>
          </a:extLst>
        </xdr:cNvPr>
        <xdr:cNvCxnSpPr/>
      </xdr:nvCxnSpPr>
      <xdr:spPr>
        <a:xfrm>
          <a:off x="36190918" y="19677291"/>
          <a:ext cx="3977368" cy="408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952500</xdr:colOff>
      <xdr:row>89</xdr:row>
      <xdr:rowOff>180975</xdr:rowOff>
    </xdr:from>
    <xdr:to>
      <xdr:col>15</xdr:col>
      <xdr:colOff>466725</xdr:colOff>
      <xdr:row>89</xdr:row>
      <xdr:rowOff>190500</xdr:rowOff>
    </xdr:to>
    <xdr:cxnSp macro="">
      <xdr:nvCxnSpPr>
        <xdr:cNvPr id="34" name="Straight Arrow Connector 33">
          <a:extLst>
            <a:ext uri="{FF2B5EF4-FFF2-40B4-BE49-F238E27FC236}">
              <a16:creationId xmlns:a16="http://schemas.microsoft.com/office/drawing/2014/main" id="{F1DC2A93-48B1-4B7F-BDCB-3D544F485C9C}"/>
            </a:ext>
          </a:extLst>
        </xdr:cNvPr>
        <xdr:cNvCxnSpPr/>
      </xdr:nvCxnSpPr>
      <xdr:spPr>
        <a:xfrm flipV="1">
          <a:off x="8724900" y="24012525"/>
          <a:ext cx="10048875" cy="9525"/>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1581150</xdr:colOff>
      <xdr:row>58</xdr:row>
      <xdr:rowOff>314326</xdr:rowOff>
    </xdr:from>
    <xdr:to>
      <xdr:col>15</xdr:col>
      <xdr:colOff>1333500</xdr:colOff>
      <xdr:row>58</xdr:row>
      <xdr:rowOff>333375</xdr:rowOff>
    </xdr:to>
    <xdr:cxnSp macro="">
      <xdr:nvCxnSpPr>
        <xdr:cNvPr id="38" name="Straight Arrow Connector 37">
          <a:extLst>
            <a:ext uri="{FF2B5EF4-FFF2-40B4-BE49-F238E27FC236}">
              <a16:creationId xmlns:a16="http://schemas.microsoft.com/office/drawing/2014/main" id="{649103EC-8879-46CB-A4CC-B00C1FC12F6E}"/>
            </a:ext>
          </a:extLst>
        </xdr:cNvPr>
        <xdr:cNvCxnSpPr/>
      </xdr:nvCxnSpPr>
      <xdr:spPr>
        <a:xfrm>
          <a:off x="3752850" y="12611101"/>
          <a:ext cx="15887700" cy="19049"/>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290285</xdr:colOff>
      <xdr:row>85</xdr:row>
      <xdr:rowOff>60476</xdr:rowOff>
    </xdr:from>
    <xdr:to>
      <xdr:col>2</xdr:col>
      <xdr:colOff>302381</xdr:colOff>
      <xdr:row>94</xdr:row>
      <xdr:rowOff>181428</xdr:rowOff>
    </xdr:to>
    <xdr:cxnSp macro="">
      <xdr:nvCxnSpPr>
        <xdr:cNvPr id="47" name="Straight Arrow Connector 46">
          <a:extLst>
            <a:ext uri="{FF2B5EF4-FFF2-40B4-BE49-F238E27FC236}">
              <a16:creationId xmlns:a16="http://schemas.microsoft.com/office/drawing/2014/main" id="{DC8E1BD2-B3F5-4665-9AB9-1C67F521AB50}"/>
            </a:ext>
          </a:extLst>
        </xdr:cNvPr>
        <xdr:cNvCxnSpPr/>
      </xdr:nvCxnSpPr>
      <xdr:spPr>
        <a:xfrm>
          <a:off x="2818190" y="27952095"/>
          <a:ext cx="12096" cy="2479523"/>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1942798</xdr:colOff>
      <xdr:row>50</xdr:row>
      <xdr:rowOff>287261</xdr:rowOff>
    </xdr:from>
    <xdr:to>
      <xdr:col>12</xdr:col>
      <xdr:colOff>90855</xdr:colOff>
      <xdr:row>50</xdr:row>
      <xdr:rowOff>290001</xdr:rowOff>
    </xdr:to>
    <xdr:cxnSp macro="">
      <xdr:nvCxnSpPr>
        <xdr:cNvPr id="52" name="Straight Arrow Connector 51">
          <a:extLst>
            <a:ext uri="{FF2B5EF4-FFF2-40B4-BE49-F238E27FC236}">
              <a16:creationId xmlns:a16="http://schemas.microsoft.com/office/drawing/2014/main" id="{709F285D-B63C-4C3F-ACDD-8C2BA592636F}"/>
            </a:ext>
          </a:extLst>
        </xdr:cNvPr>
        <xdr:cNvCxnSpPr/>
      </xdr:nvCxnSpPr>
      <xdr:spPr>
        <a:xfrm>
          <a:off x="8428869" y="11256131"/>
          <a:ext cx="9562938" cy="274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533400</xdr:colOff>
      <xdr:row>53</xdr:row>
      <xdr:rowOff>66675</xdr:rowOff>
    </xdr:from>
    <xdr:to>
      <xdr:col>15</xdr:col>
      <xdr:colOff>1285875</xdr:colOff>
      <xdr:row>53</xdr:row>
      <xdr:rowOff>66675</xdr:rowOff>
    </xdr:to>
    <xdr:cxnSp macro="">
      <xdr:nvCxnSpPr>
        <xdr:cNvPr id="54" name="Straight Arrow Connector 53">
          <a:extLst>
            <a:ext uri="{FF2B5EF4-FFF2-40B4-BE49-F238E27FC236}">
              <a16:creationId xmlns:a16="http://schemas.microsoft.com/office/drawing/2014/main" id="{A5041C46-E66F-4F16-ABBA-E4FE14F598D6}"/>
            </a:ext>
          </a:extLst>
        </xdr:cNvPr>
        <xdr:cNvCxnSpPr/>
      </xdr:nvCxnSpPr>
      <xdr:spPr>
        <a:xfrm>
          <a:off x="12353925" y="10410825"/>
          <a:ext cx="6343650" cy="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1427238</xdr:colOff>
      <xdr:row>49</xdr:row>
      <xdr:rowOff>868288</xdr:rowOff>
    </xdr:from>
    <xdr:to>
      <xdr:col>2</xdr:col>
      <xdr:colOff>1442514</xdr:colOff>
      <xdr:row>51</xdr:row>
      <xdr:rowOff>520095</xdr:rowOff>
    </xdr:to>
    <xdr:cxnSp macro="">
      <xdr:nvCxnSpPr>
        <xdr:cNvPr id="56" name="Straight Arrow Connector 55">
          <a:extLst>
            <a:ext uri="{FF2B5EF4-FFF2-40B4-BE49-F238E27FC236}">
              <a16:creationId xmlns:a16="http://schemas.microsoft.com/office/drawing/2014/main" id="{6E3A40E5-245D-426D-A152-7B5076F00A49}"/>
            </a:ext>
          </a:extLst>
        </xdr:cNvPr>
        <xdr:cNvCxnSpPr/>
      </xdr:nvCxnSpPr>
      <xdr:spPr>
        <a:xfrm flipH="1">
          <a:off x="3955143" y="10931526"/>
          <a:ext cx="15276" cy="1151617"/>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1681238</xdr:colOff>
      <xdr:row>50</xdr:row>
      <xdr:rowOff>2873</xdr:rowOff>
    </xdr:from>
    <xdr:to>
      <xdr:col>2</xdr:col>
      <xdr:colOff>1682538</xdr:colOff>
      <xdr:row>51</xdr:row>
      <xdr:rowOff>520095</xdr:rowOff>
    </xdr:to>
    <xdr:cxnSp macro="">
      <xdr:nvCxnSpPr>
        <xdr:cNvPr id="63" name="Straight Arrow Connector 62">
          <a:extLst>
            <a:ext uri="{FF2B5EF4-FFF2-40B4-BE49-F238E27FC236}">
              <a16:creationId xmlns:a16="http://schemas.microsoft.com/office/drawing/2014/main" id="{BB250801-1D08-43B6-98B2-94E4E5A78CF3}"/>
            </a:ext>
          </a:extLst>
        </xdr:cNvPr>
        <xdr:cNvCxnSpPr/>
      </xdr:nvCxnSpPr>
      <xdr:spPr>
        <a:xfrm flipH="1">
          <a:off x="4209143" y="10985349"/>
          <a:ext cx="1300" cy="1097794"/>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1428750</xdr:colOff>
      <xdr:row>74</xdr:row>
      <xdr:rowOff>272143</xdr:rowOff>
    </xdr:from>
    <xdr:to>
      <xdr:col>3</xdr:col>
      <xdr:colOff>1467757</xdr:colOff>
      <xdr:row>80</xdr:row>
      <xdr:rowOff>10885</xdr:rowOff>
    </xdr:to>
    <xdr:cxnSp macro="">
      <xdr:nvCxnSpPr>
        <xdr:cNvPr id="67" name="Straight Arrow Connector 66">
          <a:extLst>
            <a:ext uri="{FF2B5EF4-FFF2-40B4-BE49-F238E27FC236}">
              <a16:creationId xmlns:a16="http://schemas.microsoft.com/office/drawing/2014/main" id="{A5E5DD6E-8287-4111-BA5D-E50F6B88CD6E}"/>
            </a:ext>
          </a:extLst>
        </xdr:cNvPr>
        <xdr:cNvCxnSpPr/>
      </xdr:nvCxnSpPr>
      <xdr:spPr>
        <a:xfrm>
          <a:off x="6024940" y="22497143"/>
          <a:ext cx="39007" cy="4350052"/>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1436915</xdr:colOff>
      <xdr:row>74</xdr:row>
      <xdr:rowOff>307520</xdr:rowOff>
    </xdr:from>
    <xdr:to>
      <xdr:col>5</xdr:col>
      <xdr:colOff>672193</xdr:colOff>
      <xdr:row>74</xdr:row>
      <xdr:rowOff>319767</xdr:rowOff>
    </xdr:to>
    <xdr:cxnSp macro="">
      <xdr:nvCxnSpPr>
        <xdr:cNvPr id="69" name="Straight Arrow Connector 68">
          <a:extLst>
            <a:ext uri="{FF2B5EF4-FFF2-40B4-BE49-F238E27FC236}">
              <a16:creationId xmlns:a16="http://schemas.microsoft.com/office/drawing/2014/main" id="{08330325-59F3-48A3-AA74-B2390C511606}"/>
            </a:ext>
          </a:extLst>
        </xdr:cNvPr>
        <xdr:cNvCxnSpPr/>
      </xdr:nvCxnSpPr>
      <xdr:spPr>
        <a:xfrm flipV="1">
          <a:off x="6033105" y="22532520"/>
          <a:ext cx="3090636" cy="12247"/>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1412421</xdr:colOff>
      <xdr:row>75</xdr:row>
      <xdr:rowOff>555174</xdr:rowOff>
    </xdr:from>
    <xdr:to>
      <xdr:col>19</xdr:col>
      <xdr:colOff>336096</xdr:colOff>
      <xdr:row>75</xdr:row>
      <xdr:rowOff>564696</xdr:rowOff>
    </xdr:to>
    <xdr:cxnSp macro="">
      <xdr:nvCxnSpPr>
        <xdr:cNvPr id="78" name="Straight Arrow Connector 77">
          <a:extLst>
            <a:ext uri="{FF2B5EF4-FFF2-40B4-BE49-F238E27FC236}">
              <a16:creationId xmlns:a16="http://schemas.microsoft.com/office/drawing/2014/main" id="{849B6C6B-E5C9-4866-909E-05500F002854}"/>
            </a:ext>
          </a:extLst>
        </xdr:cNvPr>
        <xdr:cNvCxnSpPr/>
      </xdr:nvCxnSpPr>
      <xdr:spPr>
        <a:xfrm>
          <a:off x="23074992" y="21183603"/>
          <a:ext cx="2820761" cy="9522"/>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1379764</xdr:colOff>
      <xdr:row>75</xdr:row>
      <xdr:rowOff>630013</xdr:rowOff>
    </xdr:from>
    <xdr:to>
      <xdr:col>16</xdr:col>
      <xdr:colOff>1379764</xdr:colOff>
      <xdr:row>80</xdr:row>
      <xdr:rowOff>134711</xdr:rowOff>
    </xdr:to>
    <xdr:cxnSp macro="">
      <xdr:nvCxnSpPr>
        <xdr:cNvPr id="80" name="Straight Arrow Connector 79">
          <a:extLst>
            <a:ext uri="{FF2B5EF4-FFF2-40B4-BE49-F238E27FC236}">
              <a16:creationId xmlns:a16="http://schemas.microsoft.com/office/drawing/2014/main" id="{02F6DF02-E005-426F-9DE4-6C8A5880991F}"/>
            </a:ext>
          </a:extLst>
        </xdr:cNvPr>
        <xdr:cNvCxnSpPr/>
      </xdr:nvCxnSpPr>
      <xdr:spPr>
        <a:xfrm>
          <a:off x="21681621" y="19473184"/>
          <a:ext cx="0" cy="2149927"/>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32658</xdr:colOff>
      <xdr:row>75</xdr:row>
      <xdr:rowOff>609599</xdr:rowOff>
    </xdr:from>
    <xdr:to>
      <xdr:col>27</xdr:col>
      <xdr:colOff>1284514</xdr:colOff>
      <xdr:row>75</xdr:row>
      <xdr:rowOff>609599</xdr:rowOff>
    </xdr:to>
    <xdr:cxnSp macro="">
      <xdr:nvCxnSpPr>
        <xdr:cNvPr id="85" name="Straight Arrow Connector 84">
          <a:extLst>
            <a:ext uri="{FF2B5EF4-FFF2-40B4-BE49-F238E27FC236}">
              <a16:creationId xmlns:a16="http://schemas.microsoft.com/office/drawing/2014/main" id="{72C8E439-976E-471C-8DAA-9FFB2D776787}"/>
            </a:ext>
          </a:extLst>
        </xdr:cNvPr>
        <xdr:cNvCxnSpPr/>
      </xdr:nvCxnSpPr>
      <xdr:spPr>
        <a:xfrm>
          <a:off x="30610629" y="21629913"/>
          <a:ext cx="5649685" cy="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66675</xdr:colOff>
      <xdr:row>88</xdr:row>
      <xdr:rowOff>342900</xdr:rowOff>
    </xdr:from>
    <xdr:to>
      <xdr:col>15</xdr:col>
      <xdr:colOff>447675</xdr:colOff>
      <xdr:row>88</xdr:row>
      <xdr:rowOff>342900</xdr:rowOff>
    </xdr:to>
    <xdr:cxnSp macro="">
      <xdr:nvCxnSpPr>
        <xdr:cNvPr id="90" name="Straight Arrow Connector 89">
          <a:extLst>
            <a:ext uri="{FF2B5EF4-FFF2-40B4-BE49-F238E27FC236}">
              <a16:creationId xmlns:a16="http://schemas.microsoft.com/office/drawing/2014/main" id="{04F1D009-76B4-4FBD-8EE3-82CD91C07B8C}"/>
            </a:ext>
          </a:extLst>
        </xdr:cNvPr>
        <xdr:cNvCxnSpPr/>
      </xdr:nvCxnSpPr>
      <xdr:spPr>
        <a:xfrm>
          <a:off x="4019550" y="22717125"/>
          <a:ext cx="14573250" cy="0"/>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1186544</xdr:colOff>
      <xdr:row>77</xdr:row>
      <xdr:rowOff>578308</xdr:rowOff>
    </xdr:from>
    <xdr:to>
      <xdr:col>9</xdr:col>
      <xdr:colOff>23135</xdr:colOff>
      <xdr:row>77</xdr:row>
      <xdr:rowOff>587828</xdr:rowOff>
    </xdr:to>
    <xdr:cxnSp macro="">
      <xdr:nvCxnSpPr>
        <xdr:cNvPr id="98" name="Straight Arrow Connector 97">
          <a:extLst>
            <a:ext uri="{FF2B5EF4-FFF2-40B4-BE49-F238E27FC236}">
              <a16:creationId xmlns:a16="http://schemas.microsoft.com/office/drawing/2014/main" id="{BD3A40D2-3CAF-4CC9-91CC-B06D78E911B2}"/>
            </a:ext>
          </a:extLst>
        </xdr:cNvPr>
        <xdr:cNvCxnSpPr/>
      </xdr:nvCxnSpPr>
      <xdr:spPr>
        <a:xfrm flipH="1">
          <a:off x="11386458" y="23079079"/>
          <a:ext cx="1329420" cy="952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5444</xdr:colOff>
      <xdr:row>77</xdr:row>
      <xdr:rowOff>640897</xdr:rowOff>
    </xdr:from>
    <xdr:to>
      <xdr:col>11</xdr:col>
      <xdr:colOff>58511</xdr:colOff>
      <xdr:row>77</xdr:row>
      <xdr:rowOff>642803</xdr:rowOff>
    </xdr:to>
    <xdr:cxnSp macro="">
      <xdr:nvCxnSpPr>
        <xdr:cNvPr id="100" name="Straight Arrow Connector 99">
          <a:extLst>
            <a:ext uri="{FF2B5EF4-FFF2-40B4-BE49-F238E27FC236}">
              <a16:creationId xmlns:a16="http://schemas.microsoft.com/office/drawing/2014/main" id="{A3D372CF-BF80-4ECA-8FB8-17C04BC73BA7}"/>
            </a:ext>
          </a:extLst>
        </xdr:cNvPr>
        <xdr:cNvCxnSpPr/>
      </xdr:nvCxnSpPr>
      <xdr:spPr>
        <a:xfrm flipV="1">
          <a:off x="13841187" y="23141668"/>
          <a:ext cx="1664153" cy="1906"/>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1806726</xdr:colOff>
      <xdr:row>77</xdr:row>
      <xdr:rowOff>628650</xdr:rowOff>
    </xdr:from>
    <xdr:to>
      <xdr:col>4</xdr:col>
      <xdr:colOff>39463</xdr:colOff>
      <xdr:row>77</xdr:row>
      <xdr:rowOff>642559</xdr:rowOff>
    </xdr:to>
    <xdr:cxnSp macro="">
      <xdr:nvCxnSpPr>
        <xdr:cNvPr id="110" name="Straight Arrow Connector 109">
          <a:extLst>
            <a:ext uri="{FF2B5EF4-FFF2-40B4-BE49-F238E27FC236}">
              <a16:creationId xmlns:a16="http://schemas.microsoft.com/office/drawing/2014/main" id="{9CBADE81-B801-4CE5-B42D-BBDC81DB4980}"/>
            </a:ext>
          </a:extLst>
        </xdr:cNvPr>
        <xdr:cNvCxnSpPr/>
      </xdr:nvCxnSpPr>
      <xdr:spPr>
        <a:xfrm flipH="1">
          <a:off x="4437440" y="24660377"/>
          <a:ext cx="2088094" cy="13909"/>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1349828</xdr:colOff>
      <xdr:row>77</xdr:row>
      <xdr:rowOff>664029</xdr:rowOff>
    </xdr:from>
    <xdr:to>
      <xdr:col>6</xdr:col>
      <xdr:colOff>1295400</xdr:colOff>
      <xdr:row>77</xdr:row>
      <xdr:rowOff>664029</xdr:rowOff>
    </xdr:to>
    <xdr:cxnSp macro="">
      <xdr:nvCxnSpPr>
        <xdr:cNvPr id="112" name="Straight Arrow Connector 111">
          <a:extLst>
            <a:ext uri="{FF2B5EF4-FFF2-40B4-BE49-F238E27FC236}">
              <a16:creationId xmlns:a16="http://schemas.microsoft.com/office/drawing/2014/main" id="{593EBACD-78C9-424B-9E39-77441BBD76AB}"/>
            </a:ext>
          </a:extLst>
        </xdr:cNvPr>
        <xdr:cNvCxnSpPr/>
      </xdr:nvCxnSpPr>
      <xdr:spPr>
        <a:xfrm>
          <a:off x="7043057" y="22598743"/>
          <a:ext cx="2601686" cy="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511629</xdr:colOff>
      <xdr:row>60</xdr:row>
      <xdr:rowOff>141515</xdr:rowOff>
    </xdr:from>
    <xdr:to>
      <xdr:col>22</xdr:col>
      <xdr:colOff>261256</xdr:colOff>
      <xdr:row>60</xdr:row>
      <xdr:rowOff>141516</xdr:rowOff>
    </xdr:to>
    <xdr:cxnSp macro="">
      <xdr:nvCxnSpPr>
        <xdr:cNvPr id="26" name="Straight Arrow Connector 25">
          <a:extLst>
            <a:ext uri="{FF2B5EF4-FFF2-40B4-BE49-F238E27FC236}">
              <a16:creationId xmlns:a16="http://schemas.microsoft.com/office/drawing/2014/main" id="{6CEB0746-D4CA-4DF4-8B69-783570E6EFB1}"/>
            </a:ext>
          </a:extLst>
        </xdr:cNvPr>
        <xdr:cNvCxnSpPr/>
      </xdr:nvCxnSpPr>
      <xdr:spPr>
        <a:xfrm>
          <a:off x="26898600" y="13476515"/>
          <a:ext cx="925285" cy="1"/>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11752</xdr:colOff>
      <xdr:row>59</xdr:row>
      <xdr:rowOff>108857</xdr:rowOff>
    </xdr:from>
    <xdr:to>
      <xdr:col>17</xdr:col>
      <xdr:colOff>579513</xdr:colOff>
      <xdr:row>60</xdr:row>
      <xdr:rowOff>457200</xdr:rowOff>
    </xdr:to>
    <xdr:pic>
      <xdr:nvPicPr>
        <xdr:cNvPr id="5" name="Picture 4">
          <a:extLst>
            <a:ext uri="{FF2B5EF4-FFF2-40B4-BE49-F238E27FC236}">
              <a16:creationId xmlns:a16="http://schemas.microsoft.com/office/drawing/2014/main" id="{98AA0277-5EF3-41C9-B7EA-EB612DE0D9C8}"/>
            </a:ext>
          </a:extLst>
        </xdr:cNvPr>
        <xdr:cNvPicPr>
          <a:picLocks noChangeAspect="1"/>
        </xdr:cNvPicPr>
      </xdr:nvPicPr>
      <xdr:blipFill>
        <a:blip xmlns:r="http://schemas.openxmlformats.org/officeDocument/2006/relationships" r:embed="rId3"/>
        <a:stretch>
          <a:fillRect/>
        </a:stretch>
      </xdr:blipFill>
      <xdr:spPr>
        <a:xfrm>
          <a:off x="22458095" y="13215257"/>
          <a:ext cx="567761" cy="576943"/>
        </a:xfrm>
        <a:prstGeom prst="rect">
          <a:avLst/>
        </a:prstGeom>
      </xdr:spPr>
    </xdr:pic>
    <xdr:clientData/>
  </xdr:twoCellAnchor>
  <xdr:twoCellAnchor editAs="oneCell">
    <xdr:from>
      <xdr:col>20</xdr:col>
      <xdr:colOff>696686</xdr:colOff>
      <xdr:row>59</xdr:row>
      <xdr:rowOff>54428</xdr:rowOff>
    </xdr:from>
    <xdr:to>
      <xdr:col>21</xdr:col>
      <xdr:colOff>594537</xdr:colOff>
      <xdr:row>61</xdr:row>
      <xdr:rowOff>253999</xdr:rowOff>
    </xdr:to>
    <xdr:pic>
      <xdr:nvPicPr>
        <xdr:cNvPr id="6" name="Picture 5">
          <a:extLst>
            <a:ext uri="{FF2B5EF4-FFF2-40B4-BE49-F238E27FC236}">
              <a16:creationId xmlns:a16="http://schemas.microsoft.com/office/drawing/2014/main" id="{6F3EBC3E-82F6-45F9-AFAC-09FB70A2298A}"/>
            </a:ext>
          </a:extLst>
        </xdr:cNvPr>
        <xdr:cNvPicPr>
          <a:picLocks noChangeAspect="1"/>
        </xdr:cNvPicPr>
      </xdr:nvPicPr>
      <xdr:blipFill>
        <a:blip xmlns:r="http://schemas.openxmlformats.org/officeDocument/2006/relationships" r:embed="rId4"/>
        <a:stretch>
          <a:fillRect/>
        </a:stretch>
      </xdr:blipFill>
      <xdr:spPr>
        <a:xfrm>
          <a:off x="28273829" y="14484047"/>
          <a:ext cx="1312996" cy="1118809"/>
        </a:xfrm>
        <a:prstGeom prst="rect">
          <a:avLst/>
        </a:prstGeom>
      </xdr:spPr>
    </xdr:pic>
    <xdr:clientData/>
  </xdr:twoCellAnchor>
  <xdr:twoCellAnchor editAs="oneCell">
    <xdr:from>
      <xdr:col>13</xdr:col>
      <xdr:colOff>1477435</xdr:colOff>
      <xdr:row>76</xdr:row>
      <xdr:rowOff>65316</xdr:rowOff>
    </xdr:from>
    <xdr:to>
      <xdr:col>14</xdr:col>
      <xdr:colOff>378280</xdr:colOff>
      <xdr:row>76</xdr:row>
      <xdr:rowOff>358193</xdr:rowOff>
    </xdr:to>
    <xdr:pic>
      <xdr:nvPicPr>
        <xdr:cNvPr id="8" name="Picture 7">
          <a:extLst>
            <a:ext uri="{FF2B5EF4-FFF2-40B4-BE49-F238E27FC236}">
              <a16:creationId xmlns:a16="http://schemas.microsoft.com/office/drawing/2014/main" id="{88E228FC-BED6-484E-9493-E4C44D1B9D15}"/>
            </a:ext>
          </a:extLst>
        </xdr:cNvPr>
        <xdr:cNvPicPr>
          <a:picLocks noChangeAspect="1"/>
        </xdr:cNvPicPr>
      </xdr:nvPicPr>
      <xdr:blipFill>
        <a:blip xmlns:r="http://schemas.openxmlformats.org/officeDocument/2006/relationships" r:embed="rId5"/>
        <a:stretch>
          <a:fillRect/>
        </a:stretch>
      </xdr:blipFill>
      <xdr:spPr>
        <a:xfrm>
          <a:off x="20436721" y="23968530"/>
          <a:ext cx="435428" cy="292877"/>
        </a:xfrm>
        <a:prstGeom prst="rect">
          <a:avLst/>
        </a:prstGeom>
      </xdr:spPr>
    </xdr:pic>
    <xdr:clientData/>
  </xdr:twoCellAnchor>
  <xdr:twoCellAnchor editAs="oneCell">
    <xdr:from>
      <xdr:col>15</xdr:col>
      <xdr:colOff>1749111</xdr:colOff>
      <xdr:row>76</xdr:row>
      <xdr:rowOff>104626</xdr:rowOff>
    </xdr:from>
    <xdr:to>
      <xdr:col>16</xdr:col>
      <xdr:colOff>279539</xdr:colOff>
      <xdr:row>76</xdr:row>
      <xdr:rowOff>397503</xdr:rowOff>
    </xdr:to>
    <xdr:pic>
      <xdr:nvPicPr>
        <xdr:cNvPr id="31" name="Picture 30">
          <a:extLst>
            <a:ext uri="{FF2B5EF4-FFF2-40B4-BE49-F238E27FC236}">
              <a16:creationId xmlns:a16="http://schemas.microsoft.com/office/drawing/2014/main" id="{B9D06F0E-14D7-4DE1-AE00-7ECBFB93E7A4}"/>
            </a:ext>
          </a:extLst>
        </xdr:cNvPr>
        <xdr:cNvPicPr>
          <a:picLocks noChangeAspect="1"/>
        </xdr:cNvPicPr>
      </xdr:nvPicPr>
      <xdr:blipFill>
        <a:blip xmlns:r="http://schemas.openxmlformats.org/officeDocument/2006/relationships" r:embed="rId5"/>
        <a:stretch>
          <a:fillRect/>
        </a:stretch>
      </xdr:blipFill>
      <xdr:spPr>
        <a:xfrm>
          <a:off x="23680856" y="25112081"/>
          <a:ext cx="359228" cy="292877"/>
        </a:xfrm>
        <a:prstGeom prst="rect">
          <a:avLst/>
        </a:prstGeom>
      </xdr:spPr>
    </xdr:pic>
    <xdr:clientData/>
  </xdr:twoCellAnchor>
  <xdr:twoCellAnchor editAs="oneCell">
    <xdr:from>
      <xdr:col>15</xdr:col>
      <xdr:colOff>519988</xdr:colOff>
      <xdr:row>73</xdr:row>
      <xdr:rowOff>388586</xdr:rowOff>
    </xdr:from>
    <xdr:to>
      <xdr:col>15</xdr:col>
      <xdr:colOff>1445272</xdr:colOff>
      <xdr:row>75</xdr:row>
      <xdr:rowOff>183347</xdr:rowOff>
    </xdr:to>
    <xdr:pic>
      <xdr:nvPicPr>
        <xdr:cNvPr id="9" name="Picture 8">
          <a:extLst>
            <a:ext uri="{FF2B5EF4-FFF2-40B4-BE49-F238E27FC236}">
              <a16:creationId xmlns:a16="http://schemas.microsoft.com/office/drawing/2014/main" id="{41A93188-7046-463F-A430-FC15C3BED287}"/>
            </a:ext>
          </a:extLst>
        </xdr:cNvPr>
        <xdr:cNvPicPr>
          <a:picLocks noChangeAspect="1"/>
        </xdr:cNvPicPr>
      </xdr:nvPicPr>
      <xdr:blipFill>
        <a:blip xmlns:r="http://schemas.openxmlformats.org/officeDocument/2006/relationships" r:embed="rId6"/>
        <a:stretch>
          <a:fillRect/>
        </a:stretch>
      </xdr:blipFill>
      <xdr:spPr>
        <a:xfrm>
          <a:off x="22451733" y="22528150"/>
          <a:ext cx="925284" cy="1000107"/>
        </a:xfrm>
        <a:prstGeom prst="rect">
          <a:avLst/>
        </a:prstGeom>
      </xdr:spPr>
    </xdr:pic>
    <xdr:clientData/>
  </xdr:twoCellAnchor>
  <xdr:twoCellAnchor editAs="oneCell">
    <xdr:from>
      <xdr:col>25</xdr:col>
      <xdr:colOff>54430</xdr:colOff>
      <xdr:row>59</xdr:row>
      <xdr:rowOff>65312</xdr:rowOff>
    </xdr:from>
    <xdr:to>
      <xdr:col>25</xdr:col>
      <xdr:colOff>1426194</xdr:colOff>
      <xdr:row>61</xdr:row>
      <xdr:rowOff>290285</xdr:rowOff>
    </xdr:to>
    <xdr:pic>
      <xdr:nvPicPr>
        <xdr:cNvPr id="10" name="Picture 9">
          <a:extLst>
            <a:ext uri="{FF2B5EF4-FFF2-40B4-BE49-F238E27FC236}">
              <a16:creationId xmlns:a16="http://schemas.microsoft.com/office/drawing/2014/main" id="{C2BE668B-1CE5-4720-B287-7DA8FF18C968}"/>
            </a:ext>
          </a:extLst>
        </xdr:cNvPr>
        <xdr:cNvPicPr>
          <a:picLocks noChangeAspect="1"/>
        </xdr:cNvPicPr>
      </xdr:nvPicPr>
      <xdr:blipFill>
        <a:blip xmlns:r="http://schemas.openxmlformats.org/officeDocument/2006/relationships" r:embed="rId7"/>
        <a:stretch>
          <a:fillRect/>
        </a:stretch>
      </xdr:blipFill>
      <xdr:spPr>
        <a:xfrm>
          <a:off x="34767763" y="14494931"/>
          <a:ext cx="1371764" cy="1144211"/>
        </a:xfrm>
        <a:prstGeom prst="rect">
          <a:avLst/>
        </a:prstGeom>
      </xdr:spPr>
    </xdr:pic>
    <xdr:clientData/>
  </xdr:twoCellAnchor>
  <xdr:twoCellAnchor editAs="oneCell">
    <xdr:from>
      <xdr:col>3</xdr:col>
      <xdr:colOff>1569961</xdr:colOff>
      <xdr:row>71</xdr:row>
      <xdr:rowOff>1297217</xdr:rowOff>
    </xdr:from>
    <xdr:to>
      <xdr:col>4</xdr:col>
      <xdr:colOff>189894</xdr:colOff>
      <xdr:row>72</xdr:row>
      <xdr:rowOff>238917</xdr:rowOff>
    </xdr:to>
    <xdr:pic>
      <xdr:nvPicPr>
        <xdr:cNvPr id="13" name="Picture 12">
          <a:extLst>
            <a:ext uri="{FF2B5EF4-FFF2-40B4-BE49-F238E27FC236}">
              <a16:creationId xmlns:a16="http://schemas.microsoft.com/office/drawing/2014/main" id="{713D6B52-ADC3-4D4C-830A-9993854AD230}"/>
            </a:ext>
          </a:extLst>
        </xdr:cNvPr>
        <xdr:cNvPicPr>
          <a:picLocks noChangeAspect="1"/>
        </xdr:cNvPicPr>
      </xdr:nvPicPr>
      <xdr:blipFill>
        <a:blip xmlns:r="http://schemas.openxmlformats.org/officeDocument/2006/relationships" r:embed="rId8"/>
        <a:stretch>
          <a:fillRect/>
        </a:stretch>
      </xdr:blipFill>
      <xdr:spPr>
        <a:xfrm>
          <a:off x="5984723" y="20770550"/>
          <a:ext cx="446314" cy="368938"/>
        </a:xfrm>
        <a:prstGeom prst="rect">
          <a:avLst/>
        </a:prstGeom>
      </xdr:spPr>
    </xdr:pic>
    <xdr:clientData/>
  </xdr:twoCellAnchor>
  <xdr:twoCellAnchor editAs="oneCell">
    <xdr:from>
      <xdr:col>10</xdr:col>
      <xdr:colOff>205922</xdr:colOff>
      <xdr:row>74</xdr:row>
      <xdr:rowOff>7559</xdr:rowOff>
    </xdr:from>
    <xdr:to>
      <xdr:col>10</xdr:col>
      <xdr:colOff>1392463</xdr:colOff>
      <xdr:row>75</xdr:row>
      <xdr:rowOff>24770</xdr:rowOff>
    </xdr:to>
    <xdr:pic>
      <xdr:nvPicPr>
        <xdr:cNvPr id="19" name="Picture 18">
          <a:extLst>
            <a:ext uri="{FF2B5EF4-FFF2-40B4-BE49-F238E27FC236}">
              <a16:creationId xmlns:a16="http://schemas.microsoft.com/office/drawing/2014/main" id="{4F91684E-E402-41C5-957E-91177333BDA2}"/>
            </a:ext>
          </a:extLst>
        </xdr:cNvPr>
        <xdr:cNvPicPr>
          <a:picLocks noChangeAspect="1"/>
        </xdr:cNvPicPr>
      </xdr:nvPicPr>
      <xdr:blipFill>
        <a:blip xmlns:r="http://schemas.openxmlformats.org/officeDocument/2006/relationships" r:embed="rId9"/>
        <a:stretch>
          <a:fillRect/>
        </a:stretch>
      </xdr:blipFill>
      <xdr:spPr>
        <a:xfrm>
          <a:off x="15370327" y="22232559"/>
          <a:ext cx="1186541" cy="591735"/>
        </a:xfrm>
        <a:prstGeom prst="rect">
          <a:avLst/>
        </a:prstGeom>
      </xdr:spPr>
    </xdr:pic>
    <xdr:clientData/>
  </xdr:twoCellAnchor>
  <xdr:twoCellAnchor>
    <xdr:from>
      <xdr:col>36</xdr:col>
      <xdr:colOff>1360715</xdr:colOff>
      <xdr:row>64</xdr:row>
      <xdr:rowOff>508000</xdr:rowOff>
    </xdr:from>
    <xdr:to>
      <xdr:col>45</xdr:col>
      <xdr:colOff>774095</xdr:colOff>
      <xdr:row>64</xdr:row>
      <xdr:rowOff>555172</xdr:rowOff>
    </xdr:to>
    <xdr:cxnSp macro="">
      <xdr:nvCxnSpPr>
        <xdr:cNvPr id="42" name="Straight Arrow Connector 41">
          <a:extLst>
            <a:ext uri="{FF2B5EF4-FFF2-40B4-BE49-F238E27FC236}">
              <a16:creationId xmlns:a16="http://schemas.microsoft.com/office/drawing/2014/main" id="{9A479099-B15D-4746-A3E2-B7EFC811AF2C}"/>
            </a:ext>
          </a:extLst>
        </xdr:cNvPr>
        <xdr:cNvCxnSpPr/>
      </xdr:nvCxnSpPr>
      <xdr:spPr>
        <a:xfrm flipV="1">
          <a:off x="48919191" y="16909143"/>
          <a:ext cx="8859761" cy="47172"/>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1483178</xdr:colOff>
      <xdr:row>64</xdr:row>
      <xdr:rowOff>610961</xdr:rowOff>
    </xdr:from>
    <xdr:to>
      <xdr:col>9</xdr:col>
      <xdr:colOff>594633</xdr:colOff>
      <xdr:row>64</xdr:row>
      <xdr:rowOff>610961</xdr:rowOff>
    </xdr:to>
    <xdr:cxnSp macro="">
      <xdr:nvCxnSpPr>
        <xdr:cNvPr id="36" name="Straight Arrow Connector 35">
          <a:extLst>
            <a:ext uri="{FF2B5EF4-FFF2-40B4-BE49-F238E27FC236}">
              <a16:creationId xmlns:a16="http://schemas.microsoft.com/office/drawing/2014/main" id="{5E3F5394-D9FF-4EC3-A7E8-5B4503EF407B}"/>
            </a:ext>
          </a:extLst>
        </xdr:cNvPr>
        <xdr:cNvCxnSpPr/>
      </xdr:nvCxnSpPr>
      <xdr:spPr>
        <a:xfrm>
          <a:off x="9614807" y="15546161"/>
          <a:ext cx="3117397" cy="0"/>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262123</xdr:colOff>
      <xdr:row>59</xdr:row>
      <xdr:rowOff>108857</xdr:rowOff>
    </xdr:from>
    <xdr:to>
      <xdr:col>26</xdr:col>
      <xdr:colOff>829884</xdr:colOff>
      <xdr:row>60</xdr:row>
      <xdr:rowOff>457200</xdr:rowOff>
    </xdr:to>
    <xdr:pic>
      <xdr:nvPicPr>
        <xdr:cNvPr id="39" name="Picture 38">
          <a:extLst>
            <a:ext uri="{FF2B5EF4-FFF2-40B4-BE49-F238E27FC236}">
              <a16:creationId xmlns:a16="http://schemas.microsoft.com/office/drawing/2014/main" id="{A5C2D4BE-B78E-4FFA-801E-722892C8AA18}"/>
            </a:ext>
          </a:extLst>
        </xdr:cNvPr>
        <xdr:cNvPicPr>
          <a:picLocks noChangeAspect="1"/>
        </xdr:cNvPicPr>
      </xdr:nvPicPr>
      <xdr:blipFill>
        <a:blip xmlns:r="http://schemas.openxmlformats.org/officeDocument/2006/relationships" r:embed="rId3"/>
        <a:stretch>
          <a:fillRect/>
        </a:stretch>
      </xdr:blipFill>
      <xdr:spPr>
        <a:xfrm>
          <a:off x="34399723" y="13215257"/>
          <a:ext cx="567761" cy="576943"/>
        </a:xfrm>
        <a:prstGeom prst="rect">
          <a:avLst/>
        </a:prstGeom>
      </xdr:spPr>
    </xdr:pic>
    <xdr:clientData/>
  </xdr:twoCellAnchor>
  <xdr:twoCellAnchor>
    <xdr:from>
      <xdr:col>31</xdr:col>
      <xdr:colOff>262123</xdr:colOff>
      <xdr:row>59</xdr:row>
      <xdr:rowOff>108857</xdr:rowOff>
    </xdr:from>
    <xdr:to>
      <xdr:col>31</xdr:col>
      <xdr:colOff>829884</xdr:colOff>
      <xdr:row>60</xdr:row>
      <xdr:rowOff>457200</xdr:rowOff>
    </xdr:to>
    <xdr:pic>
      <xdr:nvPicPr>
        <xdr:cNvPr id="40" name="Picture 39">
          <a:extLst>
            <a:ext uri="{FF2B5EF4-FFF2-40B4-BE49-F238E27FC236}">
              <a16:creationId xmlns:a16="http://schemas.microsoft.com/office/drawing/2014/main" id="{73ABCB4A-B010-4A56-9DB3-6AF9B95EE673}"/>
            </a:ext>
          </a:extLst>
        </xdr:cNvPr>
        <xdr:cNvPicPr>
          <a:picLocks noChangeAspect="1"/>
        </xdr:cNvPicPr>
      </xdr:nvPicPr>
      <xdr:blipFill>
        <a:blip xmlns:r="http://schemas.openxmlformats.org/officeDocument/2006/relationships" r:embed="rId3"/>
        <a:stretch>
          <a:fillRect/>
        </a:stretch>
      </xdr:blipFill>
      <xdr:spPr>
        <a:xfrm>
          <a:off x="34399723" y="13215257"/>
          <a:ext cx="567761" cy="576943"/>
        </a:xfrm>
        <a:prstGeom prst="rect">
          <a:avLst/>
        </a:prstGeom>
      </xdr:spPr>
    </xdr:pic>
    <xdr:clientData/>
  </xdr:twoCellAnchor>
  <xdr:twoCellAnchor>
    <xdr:from>
      <xdr:col>31</xdr:col>
      <xdr:colOff>21772</xdr:colOff>
      <xdr:row>75</xdr:row>
      <xdr:rowOff>664029</xdr:rowOff>
    </xdr:from>
    <xdr:to>
      <xdr:col>32</xdr:col>
      <xdr:colOff>1023257</xdr:colOff>
      <xdr:row>75</xdr:row>
      <xdr:rowOff>664031</xdr:rowOff>
    </xdr:to>
    <xdr:cxnSp macro="">
      <xdr:nvCxnSpPr>
        <xdr:cNvPr id="41" name="Straight Arrow Connector 40">
          <a:extLst>
            <a:ext uri="{FF2B5EF4-FFF2-40B4-BE49-F238E27FC236}">
              <a16:creationId xmlns:a16="http://schemas.microsoft.com/office/drawing/2014/main" id="{71072FC2-6B38-4414-B5C7-DDCEB4F96EAB}"/>
            </a:ext>
          </a:extLst>
        </xdr:cNvPr>
        <xdr:cNvCxnSpPr/>
      </xdr:nvCxnSpPr>
      <xdr:spPr>
        <a:xfrm flipV="1">
          <a:off x="39482486" y="21684343"/>
          <a:ext cx="2035628" cy="2"/>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108857</xdr:colOff>
      <xdr:row>75</xdr:row>
      <xdr:rowOff>598715</xdr:rowOff>
    </xdr:from>
    <xdr:to>
      <xdr:col>30</xdr:col>
      <xdr:colOff>3</xdr:colOff>
      <xdr:row>75</xdr:row>
      <xdr:rowOff>609601</xdr:rowOff>
    </xdr:to>
    <xdr:cxnSp macro="">
      <xdr:nvCxnSpPr>
        <xdr:cNvPr id="43" name="Straight Arrow Connector 42">
          <a:extLst>
            <a:ext uri="{FF2B5EF4-FFF2-40B4-BE49-F238E27FC236}">
              <a16:creationId xmlns:a16="http://schemas.microsoft.com/office/drawing/2014/main" id="{45F7306C-4CAE-462A-8806-115776E353B6}"/>
            </a:ext>
          </a:extLst>
        </xdr:cNvPr>
        <xdr:cNvCxnSpPr/>
      </xdr:nvCxnSpPr>
      <xdr:spPr>
        <a:xfrm flipH="1" flipV="1">
          <a:off x="36467143" y="21619029"/>
          <a:ext cx="1959431" cy="10886"/>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61233</xdr:colOff>
      <xdr:row>64</xdr:row>
      <xdr:rowOff>544286</xdr:rowOff>
    </xdr:from>
    <xdr:to>
      <xdr:col>25</xdr:col>
      <xdr:colOff>932393</xdr:colOff>
      <xdr:row>64</xdr:row>
      <xdr:rowOff>544288</xdr:rowOff>
    </xdr:to>
    <xdr:cxnSp macro="">
      <xdr:nvCxnSpPr>
        <xdr:cNvPr id="45" name="Straight Arrow Connector 44">
          <a:extLst>
            <a:ext uri="{FF2B5EF4-FFF2-40B4-BE49-F238E27FC236}">
              <a16:creationId xmlns:a16="http://schemas.microsoft.com/office/drawing/2014/main" id="{1BA6BF3D-4209-438F-AB6A-2E519542A02A}"/>
            </a:ext>
          </a:extLst>
        </xdr:cNvPr>
        <xdr:cNvCxnSpPr/>
      </xdr:nvCxnSpPr>
      <xdr:spPr>
        <a:xfrm flipV="1">
          <a:off x="29900185" y="16872857"/>
          <a:ext cx="5443160" cy="2"/>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272143</xdr:colOff>
      <xdr:row>77</xdr:row>
      <xdr:rowOff>674915</xdr:rowOff>
    </xdr:from>
    <xdr:to>
      <xdr:col>24</xdr:col>
      <xdr:colOff>163287</xdr:colOff>
      <xdr:row>77</xdr:row>
      <xdr:rowOff>685800</xdr:rowOff>
    </xdr:to>
    <xdr:cxnSp macro="">
      <xdr:nvCxnSpPr>
        <xdr:cNvPr id="46" name="Straight Arrow Connector 45">
          <a:extLst>
            <a:ext uri="{FF2B5EF4-FFF2-40B4-BE49-F238E27FC236}">
              <a16:creationId xmlns:a16="http://schemas.microsoft.com/office/drawing/2014/main" id="{8973B55A-C536-4D9B-B325-5B1BFF56E006}"/>
            </a:ext>
          </a:extLst>
        </xdr:cNvPr>
        <xdr:cNvCxnSpPr/>
      </xdr:nvCxnSpPr>
      <xdr:spPr>
        <a:xfrm flipH="1">
          <a:off x="28357286" y="23175686"/>
          <a:ext cx="3135087" cy="10885"/>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2394860</xdr:colOff>
      <xdr:row>77</xdr:row>
      <xdr:rowOff>677334</xdr:rowOff>
    </xdr:from>
    <xdr:to>
      <xdr:col>28</xdr:col>
      <xdr:colOff>278191</xdr:colOff>
      <xdr:row>77</xdr:row>
      <xdr:rowOff>682172</xdr:rowOff>
    </xdr:to>
    <xdr:cxnSp macro="">
      <xdr:nvCxnSpPr>
        <xdr:cNvPr id="49" name="Straight Arrow Connector 48">
          <a:extLst>
            <a:ext uri="{FF2B5EF4-FFF2-40B4-BE49-F238E27FC236}">
              <a16:creationId xmlns:a16="http://schemas.microsoft.com/office/drawing/2014/main" id="{3A72DF30-57AE-4FD5-AD77-1A5A82F67260}"/>
            </a:ext>
          </a:extLst>
        </xdr:cNvPr>
        <xdr:cNvCxnSpPr/>
      </xdr:nvCxnSpPr>
      <xdr:spPr>
        <a:xfrm flipV="1">
          <a:off x="34290003" y="24347715"/>
          <a:ext cx="4257521" cy="4838"/>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195943</xdr:colOff>
      <xdr:row>64</xdr:row>
      <xdr:rowOff>947057</xdr:rowOff>
    </xdr:from>
    <xdr:to>
      <xdr:col>17</xdr:col>
      <xdr:colOff>22971</xdr:colOff>
      <xdr:row>69</xdr:row>
      <xdr:rowOff>77024</xdr:rowOff>
    </xdr:to>
    <xdr:pic>
      <xdr:nvPicPr>
        <xdr:cNvPr id="11" name="Picture 10">
          <a:extLst>
            <a:ext uri="{FF2B5EF4-FFF2-40B4-BE49-F238E27FC236}">
              <a16:creationId xmlns:a16="http://schemas.microsoft.com/office/drawing/2014/main" id="{AB1F3C80-D8C7-4DF8-9BE4-9ED21B885438}"/>
            </a:ext>
          </a:extLst>
        </xdr:cNvPr>
        <xdr:cNvPicPr>
          <a:picLocks noChangeAspect="1"/>
        </xdr:cNvPicPr>
      </xdr:nvPicPr>
      <xdr:blipFill>
        <a:blip xmlns:r="http://schemas.openxmlformats.org/officeDocument/2006/relationships" r:embed="rId10"/>
        <a:stretch>
          <a:fillRect/>
        </a:stretch>
      </xdr:blipFill>
      <xdr:spPr>
        <a:xfrm>
          <a:off x="22195972" y="16328571"/>
          <a:ext cx="1242168" cy="1120237"/>
        </a:xfrm>
        <a:prstGeom prst="rect">
          <a:avLst/>
        </a:prstGeom>
      </xdr:spPr>
    </xdr:pic>
    <xdr:clientData/>
  </xdr:twoCellAnchor>
  <xdr:twoCellAnchor>
    <xdr:from>
      <xdr:col>19</xdr:col>
      <xdr:colOff>1138918</xdr:colOff>
      <xdr:row>66</xdr:row>
      <xdr:rowOff>108857</xdr:rowOff>
    </xdr:from>
    <xdr:to>
      <xdr:col>21</xdr:col>
      <xdr:colOff>12096</xdr:colOff>
      <xdr:row>66</xdr:row>
      <xdr:rowOff>108860</xdr:rowOff>
    </xdr:to>
    <xdr:cxnSp macro="">
      <xdr:nvCxnSpPr>
        <xdr:cNvPr id="48" name="Straight Arrow Connector 47">
          <a:extLst>
            <a:ext uri="{FF2B5EF4-FFF2-40B4-BE49-F238E27FC236}">
              <a16:creationId xmlns:a16="http://schemas.microsoft.com/office/drawing/2014/main" id="{735FB6D9-FF2A-41EE-962C-6D052B4B79B9}"/>
            </a:ext>
          </a:extLst>
        </xdr:cNvPr>
        <xdr:cNvCxnSpPr/>
      </xdr:nvCxnSpPr>
      <xdr:spPr>
        <a:xfrm flipV="1">
          <a:off x="27615394" y="17743714"/>
          <a:ext cx="1062416" cy="3"/>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1559169</xdr:colOff>
      <xdr:row>72</xdr:row>
      <xdr:rowOff>290285</xdr:rowOff>
    </xdr:from>
    <xdr:to>
      <xdr:col>5</xdr:col>
      <xdr:colOff>24191</xdr:colOff>
      <xdr:row>72</xdr:row>
      <xdr:rowOff>300486</xdr:rowOff>
    </xdr:to>
    <xdr:cxnSp macro="">
      <xdr:nvCxnSpPr>
        <xdr:cNvPr id="50" name="Straight Arrow Connector 49">
          <a:extLst>
            <a:ext uri="{FF2B5EF4-FFF2-40B4-BE49-F238E27FC236}">
              <a16:creationId xmlns:a16="http://schemas.microsoft.com/office/drawing/2014/main" id="{3E043CC9-AECE-465A-927A-9D6B2593A68D}"/>
            </a:ext>
          </a:extLst>
        </xdr:cNvPr>
        <xdr:cNvCxnSpPr/>
      </xdr:nvCxnSpPr>
      <xdr:spPr>
        <a:xfrm flipV="1">
          <a:off x="5973931" y="20029714"/>
          <a:ext cx="1621879" cy="10201"/>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1429659</xdr:colOff>
      <xdr:row>57</xdr:row>
      <xdr:rowOff>141514</xdr:rowOff>
    </xdr:from>
    <xdr:to>
      <xdr:col>30</xdr:col>
      <xdr:colOff>943429</xdr:colOff>
      <xdr:row>57</xdr:row>
      <xdr:rowOff>145143</xdr:rowOff>
    </xdr:to>
    <xdr:cxnSp macro="">
      <xdr:nvCxnSpPr>
        <xdr:cNvPr id="51" name="Straight Arrow Connector 50">
          <a:extLst>
            <a:ext uri="{FF2B5EF4-FFF2-40B4-BE49-F238E27FC236}">
              <a16:creationId xmlns:a16="http://schemas.microsoft.com/office/drawing/2014/main" id="{8615C0F4-D2C1-4B3A-BB4E-5443E7A66999}"/>
            </a:ext>
          </a:extLst>
        </xdr:cNvPr>
        <xdr:cNvCxnSpPr/>
      </xdr:nvCxnSpPr>
      <xdr:spPr>
        <a:xfrm>
          <a:off x="35695469" y="12805228"/>
          <a:ext cx="5428341" cy="3629"/>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1197429</xdr:colOff>
      <xdr:row>57</xdr:row>
      <xdr:rowOff>181429</xdr:rowOff>
    </xdr:from>
    <xdr:to>
      <xdr:col>25</xdr:col>
      <xdr:colOff>82250</xdr:colOff>
      <xdr:row>57</xdr:row>
      <xdr:rowOff>185056</xdr:rowOff>
    </xdr:to>
    <xdr:cxnSp macro="">
      <xdr:nvCxnSpPr>
        <xdr:cNvPr id="53" name="Straight Arrow Connector 52">
          <a:extLst>
            <a:ext uri="{FF2B5EF4-FFF2-40B4-BE49-F238E27FC236}">
              <a16:creationId xmlns:a16="http://schemas.microsoft.com/office/drawing/2014/main" id="{9F3BB714-2389-4B84-8060-9941DA1C7D41}"/>
            </a:ext>
          </a:extLst>
        </xdr:cNvPr>
        <xdr:cNvCxnSpPr/>
      </xdr:nvCxnSpPr>
      <xdr:spPr>
        <a:xfrm flipH="1" flipV="1">
          <a:off x="32947429" y="12845143"/>
          <a:ext cx="1400631" cy="3627"/>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314477</xdr:colOff>
      <xdr:row>51</xdr:row>
      <xdr:rowOff>713619</xdr:rowOff>
    </xdr:from>
    <xdr:to>
      <xdr:col>25</xdr:col>
      <xdr:colOff>1366763</xdr:colOff>
      <xdr:row>54</xdr:row>
      <xdr:rowOff>14933</xdr:rowOff>
    </xdr:to>
    <xdr:pic>
      <xdr:nvPicPr>
        <xdr:cNvPr id="21" name="Picture 20">
          <a:extLst>
            <a:ext uri="{FF2B5EF4-FFF2-40B4-BE49-F238E27FC236}">
              <a16:creationId xmlns:a16="http://schemas.microsoft.com/office/drawing/2014/main" id="{9060DEAE-D087-4E1A-A390-1956D9436E32}"/>
            </a:ext>
          </a:extLst>
        </xdr:cNvPr>
        <xdr:cNvPicPr>
          <a:picLocks noChangeAspect="1"/>
        </xdr:cNvPicPr>
      </xdr:nvPicPr>
      <xdr:blipFill>
        <a:blip xmlns:r="http://schemas.openxmlformats.org/officeDocument/2006/relationships" r:embed="rId11"/>
        <a:stretch>
          <a:fillRect/>
        </a:stretch>
      </xdr:blipFill>
      <xdr:spPr>
        <a:xfrm>
          <a:off x="34580287" y="12276667"/>
          <a:ext cx="1052286" cy="1081789"/>
        </a:xfrm>
        <a:prstGeom prst="rect">
          <a:avLst/>
        </a:prstGeom>
      </xdr:spPr>
    </xdr:pic>
    <xdr:clientData/>
  </xdr:twoCellAnchor>
  <xdr:twoCellAnchor>
    <xdr:from>
      <xdr:col>2</xdr:col>
      <xdr:colOff>1052286</xdr:colOff>
      <xdr:row>84</xdr:row>
      <xdr:rowOff>108857</xdr:rowOff>
    </xdr:from>
    <xdr:to>
      <xdr:col>3</xdr:col>
      <xdr:colOff>36286</xdr:colOff>
      <xdr:row>84</xdr:row>
      <xdr:rowOff>108857</xdr:rowOff>
    </xdr:to>
    <xdr:cxnSp macro="">
      <xdr:nvCxnSpPr>
        <xdr:cNvPr id="60" name="Straight Arrow Connector 59">
          <a:extLst>
            <a:ext uri="{FF2B5EF4-FFF2-40B4-BE49-F238E27FC236}">
              <a16:creationId xmlns:a16="http://schemas.microsoft.com/office/drawing/2014/main" id="{2C123F71-77E9-4638-86D4-E39CC21FB416}"/>
            </a:ext>
          </a:extLst>
        </xdr:cNvPr>
        <xdr:cNvCxnSpPr/>
      </xdr:nvCxnSpPr>
      <xdr:spPr>
        <a:xfrm>
          <a:off x="3580191" y="26960286"/>
          <a:ext cx="870857" cy="0"/>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1591734</xdr:colOff>
      <xdr:row>84</xdr:row>
      <xdr:rowOff>91924</xdr:rowOff>
    </xdr:from>
    <xdr:to>
      <xdr:col>15</xdr:col>
      <xdr:colOff>447523</xdr:colOff>
      <xdr:row>84</xdr:row>
      <xdr:rowOff>108857</xdr:rowOff>
    </xdr:to>
    <xdr:cxnSp macro="">
      <xdr:nvCxnSpPr>
        <xdr:cNvPr id="55" name="Straight Arrow Connector 54">
          <a:extLst>
            <a:ext uri="{FF2B5EF4-FFF2-40B4-BE49-F238E27FC236}">
              <a16:creationId xmlns:a16="http://schemas.microsoft.com/office/drawing/2014/main" id="{1D7BC605-54B6-453C-B925-DB70EA42A1E8}"/>
            </a:ext>
          </a:extLst>
        </xdr:cNvPr>
        <xdr:cNvCxnSpPr/>
      </xdr:nvCxnSpPr>
      <xdr:spPr>
        <a:xfrm>
          <a:off x="6006496" y="26943353"/>
          <a:ext cx="15196456" cy="16933"/>
        </a:xfrm>
        <a:prstGeom prst="straightConnector1">
          <a:avLst/>
        </a:prstGeom>
        <a:ln w="5715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771218</xdr:colOff>
      <xdr:row>64</xdr:row>
      <xdr:rowOff>84668</xdr:rowOff>
    </xdr:from>
    <xdr:to>
      <xdr:col>18</xdr:col>
      <xdr:colOff>983639</xdr:colOff>
      <xdr:row>64</xdr:row>
      <xdr:rowOff>972458</xdr:rowOff>
    </xdr:to>
    <xdr:pic>
      <xdr:nvPicPr>
        <xdr:cNvPr id="58" name="Picture 57">
          <a:extLst>
            <a:ext uri="{FF2B5EF4-FFF2-40B4-BE49-F238E27FC236}">
              <a16:creationId xmlns:a16="http://schemas.microsoft.com/office/drawing/2014/main" id="{E8EDB8BA-93E8-4321-8482-661186AD36C9}"/>
            </a:ext>
          </a:extLst>
        </xdr:cNvPr>
        <xdr:cNvPicPr>
          <a:picLocks noChangeAspect="1"/>
        </xdr:cNvPicPr>
      </xdr:nvPicPr>
      <xdr:blipFill>
        <a:blip xmlns:r="http://schemas.openxmlformats.org/officeDocument/2006/relationships" r:embed="rId12"/>
        <a:stretch>
          <a:fillRect/>
        </a:stretch>
      </xdr:blipFill>
      <xdr:spPr>
        <a:xfrm>
          <a:off x="24768170" y="16413239"/>
          <a:ext cx="1663851" cy="887790"/>
        </a:xfrm>
        <a:prstGeom prst="rect">
          <a:avLst/>
        </a:prstGeom>
      </xdr:spPr>
    </xdr:pic>
    <xdr:clientData/>
  </xdr:twoCellAnchor>
  <xdr:twoCellAnchor editAs="oneCell">
    <xdr:from>
      <xdr:col>10</xdr:col>
      <xdr:colOff>1303867</xdr:colOff>
      <xdr:row>77</xdr:row>
      <xdr:rowOff>1236741</xdr:rowOff>
    </xdr:from>
    <xdr:to>
      <xdr:col>11</xdr:col>
      <xdr:colOff>141516</xdr:colOff>
      <xdr:row>78</xdr:row>
      <xdr:rowOff>190535</xdr:rowOff>
    </xdr:to>
    <xdr:pic>
      <xdr:nvPicPr>
        <xdr:cNvPr id="57" name="Picture 56">
          <a:extLst>
            <a:ext uri="{FF2B5EF4-FFF2-40B4-BE49-F238E27FC236}">
              <a16:creationId xmlns:a16="http://schemas.microsoft.com/office/drawing/2014/main" id="{45151871-B654-4697-AC9A-E8433AD099D8}"/>
            </a:ext>
          </a:extLst>
        </xdr:cNvPr>
        <xdr:cNvPicPr>
          <a:picLocks noChangeAspect="1"/>
        </xdr:cNvPicPr>
      </xdr:nvPicPr>
      <xdr:blipFill>
        <a:blip xmlns:r="http://schemas.openxmlformats.org/officeDocument/2006/relationships" r:embed="rId8"/>
        <a:stretch>
          <a:fillRect/>
        </a:stretch>
      </xdr:blipFill>
      <xdr:spPr>
        <a:xfrm>
          <a:off x="15431105" y="24907122"/>
          <a:ext cx="446314" cy="368938"/>
        </a:xfrm>
        <a:prstGeom prst="rect">
          <a:avLst/>
        </a:prstGeom>
      </xdr:spPr>
    </xdr:pic>
    <xdr:clientData/>
  </xdr:twoCellAnchor>
  <xdr:twoCellAnchor editAs="oneCell">
    <xdr:from>
      <xdr:col>2</xdr:col>
      <xdr:colOff>1698171</xdr:colOff>
      <xdr:row>77</xdr:row>
      <xdr:rowOff>1268188</xdr:rowOff>
    </xdr:from>
    <xdr:to>
      <xdr:col>3</xdr:col>
      <xdr:colOff>257628</xdr:colOff>
      <xdr:row>78</xdr:row>
      <xdr:rowOff>221982</xdr:rowOff>
    </xdr:to>
    <xdr:pic>
      <xdr:nvPicPr>
        <xdr:cNvPr id="59" name="Picture 58">
          <a:extLst>
            <a:ext uri="{FF2B5EF4-FFF2-40B4-BE49-F238E27FC236}">
              <a16:creationId xmlns:a16="http://schemas.microsoft.com/office/drawing/2014/main" id="{D6ADDEF0-3DA1-4735-AFF9-FDE71030DDB7}"/>
            </a:ext>
          </a:extLst>
        </xdr:cNvPr>
        <xdr:cNvPicPr>
          <a:picLocks noChangeAspect="1"/>
        </xdr:cNvPicPr>
      </xdr:nvPicPr>
      <xdr:blipFill>
        <a:blip xmlns:r="http://schemas.openxmlformats.org/officeDocument/2006/relationships" r:embed="rId8"/>
        <a:stretch>
          <a:fillRect/>
        </a:stretch>
      </xdr:blipFill>
      <xdr:spPr>
        <a:xfrm>
          <a:off x="4226076" y="25301426"/>
          <a:ext cx="446314" cy="368938"/>
        </a:xfrm>
        <a:prstGeom prst="rect">
          <a:avLst/>
        </a:prstGeom>
      </xdr:spPr>
    </xdr:pic>
    <xdr:clientData/>
  </xdr:twoCellAnchor>
  <xdr:oneCellAnchor>
    <xdr:from>
      <xdr:col>20</xdr:col>
      <xdr:colOff>1303867</xdr:colOff>
      <xdr:row>77</xdr:row>
      <xdr:rowOff>1236741</xdr:rowOff>
    </xdr:from>
    <xdr:ext cx="446314" cy="368938"/>
    <xdr:pic>
      <xdr:nvPicPr>
        <xdr:cNvPr id="62" name="Picture 61">
          <a:extLst>
            <a:ext uri="{FF2B5EF4-FFF2-40B4-BE49-F238E27FC236}">
              <a16:creationId xmlns:a16="http://schemas.microsoft.com/office/drawing/2014/main" id="{194C62F3-C64F-4756-9226-729BEBA3E935}"/>
            </a:ext>
          </a:extLst>
        </xdr:cNvPr>
        <xdr:cNvPicPr>
          <a:picLocks noChangeAspect="1"/>
        </xdr:cNvPicPr>
      </xdr:nvPicPr>
      <xdr:blipFill>
        <a:blip xmlns:r="http://schemas.openxmlformats.org/officeDocument/2006/relationships" r:embed="rId8"/>
        <a:stretch>
          <a:fillRect/>
        </a:stretch>
      </xdr:blipFill>
      <xdr:spPr>
        <a:xfrm>
          <a:off x="15431105" y="25269979"/>
          <a:ext cx="446314" cy="368938"/>
        </a:xfrm>
        <a:prstGeom prst="rect">
          <a:avLst/>
        </a:prstGeom>
      </xdr:spPr>
    </xdr:pic>
    <xdr:clientData/>
  </xdr:oneCellAnchor>
  <xdr:twoCellAnchor editAs="oneCell">
    <xdr:from>
      <xdr:col>31</xdr:col>
      <xdr:colOff>1197428</xdr:colOff>
      <xdr:row>61</xdr:row>
      <xdr:rowOff>36287</xdr:rowOff>
    </xdr:from>
    <xdr:to>
      <xdr:col>33</xdr:col>
      <xdr:colOff>1</xdr:colOff>
      <xdr:row>64</xdr:row>
      <xdr:rowOff>85626</xdr:rowOff>
    </xdr:to>
    <xdr:pic>
      <xdr:nvPicPr>
        <xdr:cNvPr id="2" name="Picture 1">
          <a:extLst>
            <a:ext uri="{FF2B5EF4-FFF2-40B4-BE49-F238E27FC236}">
              <a16:creationId xmlns:a16="http://schemas.microsoft.com/office/drawing/2014/main" id="{727985EC-0AF8-A9FC-2F4C-17B01A751522}"/>
            </a:ext>
          </a:extLst>
        </xdr:cNvPr>
        <xdr:cNvPicPr>
          <a:picLocks noChangeAspect="1"/>
        </xdr:cNvPicPr>
      </xdr:nvPicPr>
      <xdr:blipFill>
        <a:blip xmlns:r="http://schemas.openxmlformats.org/officeDocument/2006/relationships" r:embed="rId13"/>
        <a:stretch>
          <a:fillRect/>
        </a:stretch>
      </xdr:blipFill>
      <xdr:spPr>
        <a:xfrm>
          <a:off x="43240476" y="15385144"/>
          <a:ext cx="1705429" cy="1441803"/>
        </a:xfrm>
        <a:prstGeom prst="rect">
          <a:avLst/>
        </a:prstGeom>
      </xdr:spPr>
    </xdr:pic>
    <xdr:clientData/>
  </xdr:twoCellAnchor>
  <xdr:twoCellAnchor>
    <xdr:from>
      <xdr:col>34</xdr:col>
      <xdr:colOff>12095</xdr:colOff>
      <xdr:row>61</xdr:row>
      <xdr:rowOff>229809</xdr:rowOff>
    </xdr:from>
    <xdr:to>
      <xdr:col>45</xdr:col>
      <xdr:colOff>532191</xdr:colOff>
      <xdr:row>61</xdr:row>
      <xdr:rowOff>278190</xdr:rowOff>
    </xdr:to>
    <xdr:cxnSp macro="">
      <xdr:nvCxnSpPr>
        <xdr:cNvPr id="65" name="Straight Arrow Connector 64">
          <a:extLst>
            <a:ext uri="{FF2B5EF4-FFF2-40B4-BE49-F238E27FC236}">
              <a16:creationId xmlns:a16="http://schemas.microsoft.com/office/drawing/2014/main" id="{15521991-1BFF-4336-BCA0-518885E10C10}"/>
            </a:ext>
          </a:extLst>
        </xdr:cNvPr>
        <xdr:cNvCxnSpPr/>
      </xdr:nvCxnSpPr>
      <xdr:spPr>
        <a:xfrm flipV="1">
          <a:off x="45744190" y="15578666"/>
          <a:ext cx="11998477" cy="48381"/>
        </a:xfrm>
        <a:prstGeom prst="straightConnector1">
          <a:avLst/>
        </a:prstGeom>
        <a:ln w="5715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1303867</xdr:colOff>
      <xdr:row>77</xdr:row>
      <xdr:rowOff>1236741</xdr:rowOff>
    </xdr:from>
    <xdr:ext cx="446314" cy="368938"/>
    <xdr:pic>
      <xdr:nvPicPr>
        <xdr:cNvPr id="68" name="Picture 67">
          <a:extLst>
            <a:ext uri="{FF2B5EF4-FFF2-40B4-BE49-F238E27FC236}">
              <a16:creationId xmlns:a16="http://schemas.microsoft.com/office/drawing/2014/main" id="{34FA0D4E-B2FE-435F-8A80-85858FBEC469}"/>
            </a:ext>
          </a:extLst>
        </xdr:cNvPr>
        <xdr:cNvPicPr>
          <a:picLocks noChangeAspect="1"/>
        </xdr:cNvPicPr>
      </xdr:nvPicPr>
      <xdr:blipFill>
        <a:blip xmlns:r="http://schemas.openxmlformats.org/officeDocument/2006/relationships" r:embed="rId8"/>
        <a:stretch>
          <a:fillRect/>
        </a:stretch>
      </xdr:blipFill>
      <xdr:spPr>
        <a:xfrm>
          <a:off x="28881010" y="25342551"/>
          <a:ext cx="446314" cy="368938"/>
        </a:xfrm>
        <a:prstGeom prst="rect">
          <a:avLst/>
        </a:prstGeom>
      </xdr:spPr>
    </xdr:pic>
    <xdr:clientData/>
  </xdr:oneCellAnchor>
  <xdr:oneCellAnchor>
    <xdr:from>
      <xdr:col>30</xdr:col>
      <xdr:colOff>1303867</xdr:colOff>
      <xdr:row>77</xdr:row>
      <xdr:rowOff>1236741</xdr:rowOff>
    </xdr:from>
    <xdr:ext cx="446314" cy="368938"/>
    <xdr:pic>
      <xdr:nvPicPr>
        <xdr:cNvPr id="70" name="Picture 69">
          <a:extLst>
            <a:ext uri="{FF2B5EF4-FFF2-40B4-BE49-F238E27FC236}">
              <a16:creationId xmlns:a16="http://schemas.microsoft.com/office/drawing/2014/main" id="{783D314E-71EE-41D1-89C4-12E621FD8D1F}"/>
            </a:ext>
          </a:extLst>
        </xdr:cNvPr>
        <xdr:cNvPicPr>
          <a:picLocks noChangeAspect="1"/>
        </xdr:cNvPicPr>
      </xdr:nvPicPr>
      <xdr:blipFill>
        <a:blip xmlns:r="http://schemas.openxmlformats.org/officeDocument/2006/relationships" r:embed="rId8"/>
        <a:stretch>
          <a:fillRect/>
        </a:stretch>
      </xdr:blipFill>
      <xdr:spPr>
        <a:xfrm>
          <a:off x="28881010" y="25342551"/>
          <a:ext cx="446314" cy="368938"/>
        </a:xfrm>
        <a:prstGeom prst="rect">
          <a:avLst/>
        </a:prstGeom>
      </xdr:spPr>
    </xdr:pic>
    <xdr:clientData/>
  </xdr:oneCellAnchor>
  <xdr:oneCellAnchor>
    <xdr:from>
      <xdr:col>40</xdr:col>
      <xdr:colOff>1303867</xdr:colOff>
      <xdr:row>77</xdr:row>
      <xdr:rowOff>1236741</xdr:rowOff>
    </xdr:from>
    <xdr:ext cx="446314" cy="368938"/>
    <xdr:pic>
      <xdr:nvPicPr>
        <xdr:cNvPr id="71" name="Picture 70">
          <a:extLst>
            <a:ext uri="{FF2B5EF4-FFF2-40B4-BE49-F238E27FC236}">
              <a16:creationId xmlns:a16="http://schemas.microsoft.com/office/drawing/2014/main" id="{DC7652E3-3646-438C-850B-96D65BF79C9D}"/>
            </a:ext>
          </a:extLst>
        </xdr:cNvPr>
        <xdr:cNvPicPr>
          <a:picLocks noChangeAspect="1"/>
        </xdr:cNvPicPr>
      </xdr:nvPicPr>
      <xdr:blipFill>
        <a:blip xmlns:r="http://schemas.openxmlformats.org/officeDocument/2006/relationships" r:embed="rId8"/>
        <a:stretch>
          <a:fillRect/>
        </a:stretch>
      </xdr:blipFill>
      <xdr:spPr>
        <a:xfrm>
          <a:off x="41895486" y="25342551"/>
          <a:ext cx="446314" cy="368938"/>
        </a:xfrm>
        <a:prstGeom prst="rect">
          <a:avLst/>
        </a:prstGeom>
      </xdr:spPr>
    </xdr:pic>
    <xdr:clientData/>
  </xdr:oneCellAnchor>
  <xdr:oneCellAnchor>
    <xdr:from>
      <xdr:col>40</xdr:col>
      <xdr:colOff>1303867</xdr:colOff>
      <xdr:row>77</xdr:row>
      <xdr:rowOff>1236741</xdr:rowOff>
    </xdr:from>
    <xdr:ext cx="446314" cy="368938"/>
    <xdr:pic>
      <xdr:nvPicPr>
        <xdr:cNvPr id="72" name="Picture 71">
          <a:extLst>
            <a:ext uri="{FF2B5EF4-FFF2-40B4-BE49-F238E27FC236}">
              <a16:creationId xmlns:a16="http://schemas.microsoft.com/office/drawing/2014/main" id="{AA8AB07D-925E-4340-B048-551D671BF820}"/>
            </a:ext>
          </a:extLst>
        </xdr:cNvPr>
        <xdr:cNvPicPr>
          <a:picLocks noChangeAspect="1"/>
        </xdr:cNvPicPr>
      </xdr:nvPicPr>
      <xdr:blipFill>
        <a:blip xmlns:r="http://schemas.openxmlformats.org/officeDocument/2006/relationships" r:embed="rId8"/>
        <a:stretch>
          <a:fillRect/>
        </a:stretch>
      </xdr:blipFill>
      <xdr:spPr>
        <a:xfrm>
          <a:off x="41895486" y="25342551"/>
          <a:ext cx="446314" cy="368938"/>
        </a:xfrm>
        <a:prstGeom prst="rect">
          <a:avLst/>
        </a:prstGeom>
      </xdr:spPr>
    </xdr:pic>
    <xdr:clientData/>
  </xdr:oneCellAnchor>
  <xdr:oneCellAnchor>
    <xdr:from>
      <xdr:col>5</xdr:col>
      <xdr:colOff>1303867</xdr:colOff>
      <xdr:row>77</xdr:row>
      <xdr:rowOff>1236741</xdr:rowOff>
    </xdr:from>
    <xdr:ext cx="446313" cy="368938"/>
    <xdr:pic>
      <xdr:nvPicPr>
        <xdr:cNvPr id="73" name="Picture 72">
          <a:extLst>
            <a:ext uri="{FF2B5EF4-FFF2-40B4-BE49-F238E27FC236}">
              <a16:creationId xmlns:a16="http://schemas.microsoft.com/office/drawing/2014/main" id="{FBE0490B-0442-45BF-8253-BD1AF83ED9F2}"/>
            </a:ext>
          </a:extLst>
        </xdr:cNvPr>
        <xdr:cNvPicPr>
          <a:picLocks noChangeAspect="1"/>
        </xdr:cNvPicPr>
      </xdr:nvPicPr>
      <xdr:blipFill>
        <a:blip xmlns:r="http://schemas.openxmlformats.org/officeDocument/2006/relationships" r:embed="rId8"/>
        <a:stretch>
          <a:fillRect/>
        </a:stretch>
      </xdr:blipFill>
      <xdr:spPr>
        <a:xfrm>
          <a:off x="15406915" y="25342551"/>
          <a:ext cx="446313" cy="368938"/>
        </a:xfrm>
        <a:prstGeom prst="rect">
          <a:avLst/>
        </a:prstGeom>
      </xdr:spPr>
    </xdr:pic>
    <xdr:clientData/>
  </xdr:oneCellAnchor>
  <xdr:oneCellAnchor>
    <xdr:from>
      <xdr:col>5</xdr:col>
      <xdr:colOff>1303867</xdr:colOff>
      <xdr:row>77</xdr:row>
      <xdr:rowOff>1236741</xdr:rowOff>
    </xdr:from>
    <xdr:ext cx="446314" cy="368938"/>
    <xdr:pic>
      <xdr:nvPicPr>
        <xdr:cNvPr id="74" name="Picture 73">
          <a:extLst>
            <a:ext uri="{FF2B5EF4-FFF2-40B4-BE49-F238E27FC236}">
              <a16:creationId xmlns:a16="http://schemas.microsoft.com/office/drawing/2014/main" id="{37C918EC-EFB2-44C5-9CFF-3C4D75C3D312}"/>
            </a:ext>
          </a:extLst>
        </xdr:cNvPr>
        <xdr:cNvPicPr>
          <a:picLocks noChangeAspect="1"/>
        </xdr:cNvPicPr>
      </xdr:nvPicPr>
      <xdr:blipFill>
        <a:blip xmlns:r="http://schemas.openxmlformats.org/officeDocument/2006/relationships" r:embed="rId8"/>
        <a:stretch>
          <a:fillRect/>
        </a:stretch>
      </xdr:blipFill>
      <xdr:spPr>
        <a:xfrm>
          <a:off x="15406915" y="25342551"/>
          <a:ext cx="446314" cy="368938"/>
        </a:xfrm>
        <a:prstGeom prst="rect">
          <a:avLst/>
        </a:prstGeom>
      </xdr:spPr>
    </xdr:pic>
    <xdr:clientData/>
  </xdr:oneCellAnchor>
  <xdr:oneCellAnchor>
    <xdr:from>
      <xdr:col>15</xdr:col>
      <xdr:colOff>1485296</xdr:colOff>
      <xdr:row>77</xdr:row>
      <xdr:rowOff>1212550</xdr:rowOff>
    </xdr:from>
    <xdr:ext cx="446314" cy="368938"/>
    <xdr:pic>
      <xdr:nvPicPr>
        <xdr:cNvPr id="75" name="Picture 74">
          <a:extLst>
            <a:ext uri="{FF2B5EF4-FFF2-40B4-BE49-F238E27FC236}">
              <a16:creationId xmlns:a16="http://schemas.microsoft.com/office/drawing/2014/main" id="{B0BCA60B-D439-4424-AC48-5E7E338CC270}"/>
            </a:ext>
          </a:extLst>
        </xdr:cNvPr>
        <xdr:cNvPicPr>
          <a:picLocks noChangeAspect="1"/>
        </xdr:cNvPicPr>
      </xdr:nvPicPr>
      <xdr:blipFill>
        <a:blip xmlns:r="http://schemas.openxmlformats.org/officeDocument/2006/relationships" r:embed="rId8"/>
        <a:stretch>
          <a:fillRect/>
        </a:stretch>
      </xdr:blipFill>
      <xdr:spPr>
        <a:xfrm>
          <a:off x="22192344" y="25318360"/>
          <a:ext cx="446314" cy="368938"/>
        </a:xfrm>
        <a:prstGeom prst="rect">
          <a:avLst/>
        </a:prstGeom>
      </xdr:spPr>
    </xdr:pic>
    <xdr:clientData/>
  </xdr:oneCellAnchor>
  <xdr:oneCellAnchor>
    <xdr:from>
      <xdr:col>25</xdr:col>
      <xdr:colOff>1303867</xdr:colOff>
      <xdr:row>77</xdr:row>
      <xdr:rowOff>1236741</xdr:rowOff>
    </xdr:from>
    <xdr:ext cx="446314" cy="368938"/>
    <xdr:pic>
      <xdr:nvPicPr>
        <xdr:cNvPr id="76" name="Picture 75">
          <a:extLst>
            <a:ext uri="{FF2B5EF4-FFF2-40B4-BE49-F238E27FC236}">
              <a16:creationId xmlns:a16="http://schemas.microsoft.com/office/drawing/2014/main" id="{0142638B-4CAE-4721-8B0F-DA8ACCCF9C39}"/>
            </a:ext>
          </a:extLst>
        </xdr:cNvPr>
        <xdr:cNvPicPr>
          <a:picLocks noChangeAspect="1"/>
        </xdr:cNvPicPr>
      </xdr:nvPicPr>
      <xdr:blipFill>
        <a:blip xmlns:r="http://schemas.openxmlformats.org/officeDocument/2006/relationships" r:embed="rId8"/>
        <a:stretch>
          <a:fillRect/>
        </a:stretch>
      </xdr:blipFill>
      <xdr:spPr>
        <a:xfrm>
          <a:off x="28881010" y="25342551"/>
          <a:ext cx="446314" cy="368938"/>
        </a:xfrm>
        <a:prstGeom prst="rect">
          <a:avLst/>
        </a:prstGeom>
      </xdr:spPr>
    </xdr:pic>
    <xdr:clientData/>
  </xdr:oneCellAnchor>
  <xdr:oneCellAnchor>
    <xdr:from>
      <xdr:col>35</xdr:col>
      <xdr:colOff>1303867</xdr:colOff>
      <xdr:row>77</xdr:row>
      <xdr:rowOff>1236741</xdr:rowOff>
    </xdr:from>
    <xdr:ext cx="446314" cy="368938"/>
    <xdr:pic>
      <xdr:nvPicPr>
        <xdr:cNvPr id="79" name="Picture 78">
          <a:extLst>
            <a:ext uri="{FF2B5EF4-FFF2-40B4-BE49-F238E27FC236}">
              <a16:creationId xmlns:a16="http://schemas.microsoft.com/office/drawing/2014/main" id="{E5BABBA1-B3E8-499B-A48C-0727D3436BFA}"/>
            </a:ext>
          </a:extLst>
        </xdr:cNvPr>
        <xdr:cNvPicPr>
          <a:picLocks noChangeAspect="1"/>
        </xdr:cNvPicPr>
      </xdr:nvPicPr>
      <xdr:blipFill>
        <a:blip xmlns:r="http://schemas.openxmlformats.org/officeDocument/2006/relationships" r:embed="rId8"/>
        <a:stretch>
          <a:fillRect/>
        </a:stretch>
      </xdr:blipFill>
      <xdr:spPr>
        <a:xfrm>
          <a:off x="41895486" y="25342551"/>
          <a:ext cx="446314" cy="368938"/>
        </a:xfrm>
        <a:prstGeom prst="rect">
          <a:avLst/>
        </a:prstGeom>
      </xdr:spPr>
    </xdr:pic>
    <xdr:clientData/>
  </xdr:oneCellAnchor>
  <xdr:twoCellAnchor editAs="oneCell">
    <xdr:from>
      <xdr:col>4</xdr:col>
      <xdr:colOff>1700891</xdr:colOff>
      <xdr:row>63</xdr:row>
      <xdr:rowOff>216197</xdr:rowOff>
    </xdr:from>
    <xdr:to>
      <xdr:col>5</xdr:col>
      <xdr:colOff>1218226</xdr:colOff>
      <xdr:row>65</xdr:row>
      <xdr:rowOff>13602</xdr:rowOff>
    </xdr:to>
    <xdr:pic>
      <xdr:nvPicPr>
        <xdr:cNvPr id="82" name="Picture 81">
          <a:extLst>
            <a:ext uri="{FF2B5EF4-FFF2-40B4-BE49-F238E27FC236}">
              <a16:creationId xmlns:a16="http://schemas.microsoft.com/office/drawing/2014/main" id="{33F8A0D3-8BC3-76C0-31B2-466AE99F401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186962" y="17043697"/>
          <a:ext cx="1490432" cy="1112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1942799</xdr:colOff>
      <xdr:row>56</xdr:row>
      <xdr:rowOff>128509</xdr:rowOff>
    </xdr:from>
    <xdr:to>
      <xdr:col>3</xdr:col>
      <xdr:colOff>340180</xdr:colOff>
      <xdr:row>57</xdr:row>
      <xdr:rowOff>596586</xdr:rowOff>
    </xdr:to>
    <xdr:pic>
      <xdr:nvPicPr>
        <xdr:cNvPr id="23" name="Picture 22">
          <a:extLst>
            <a:ext uri="{FF2B5EF4-FFF2-40B4-BE49-F238E27FC236}">
              <a16:creationId xmlns:a16="http://schemas.microsoft.com/office/drawing/2014/main" id="{7054BABB-23B4-1861-EB10-5A562948AE64}"/>
            </a:ext>
          </a:extLst>
        </xdr:cNvPr>
        <xdr:cNvPicPr>
          <a:picLocks noChangeAspect="1"/>
        </xdr:cNvPicPr>
      </xdr:nvPicPr>
      <xdr:blipFill>
        <a:blip xmlns:r="http://schemas.openxmlformats.org/officeDocument/2006/relationships" r:embed="rId15"/>
        <a:stretch>
          <a:fillRect/>
        </a:stretch>
      </xdr:blipFill>
      <xdr:spPr>
        <a:xfrm>
          <a:off x="4573513" y="13493747"/>
          <a:ext cx="362857" cy="64843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ixfigurestockportfolio.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projectbiglife.ca/life-expectancy-calculator"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ixfigurestockportfolio.com/" TargetMode="External"/><Relationship Id="rId1" Type="http://schemas.openxmlformats.org/officeDocument/2006/relationships/hyperlink" Target="http://sixfigurestockportfoli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3448-8DD8-4587-80CB-BEF2B500A8E2}">
  <dimension ref="A23:AY95"/>
  <sheetViews>
    <sheetView topLeftCell="A60" zoomScale="55" zoomScaleNormal="55" workbookViewId="0">
      <selection activeCell="B81" sqref="B81"/>
    </sheetView>
  </sheetViews>
  <sheetFormatPr defaultRowHeight="14.4" x14ac:dyDescent="0.3"/>
  <cols>
    <col min="1" max="1" width="19.5546875" customWidth="1"/>
    <col min="2" max="2" width="17.21875" customWidth="1"/>
    <col min="3" max="3" width="27.5546875" customWidth="1"/>
    <col min="4" max="4" width="26.44140625" customWidth="1"/>
    <col min="5" max="5" width="27.44140625" customWidth="1"/>
    <col min="6" max="6" width="17.77734375" bestFit="1" customWidth="1"/>
    <col min="7" max="7" width="22.109375" customWidth="1"/>
    <col min="8" max="8" width="21.33203125" bestFit="1" customWidth="1"/>
    <col min="9" max="9" width="17.5546875" customWidth="1"/>
    <col min="10" max="10" width="17.88671875" customWidth="1"/>
    <col min="11" max="11" width="23.44140625" customWidth="1"/>
    <col min="12" max="12" width="18.33203125" customWidth="1"/>
    <col min="13" max="13" width="19.5546875" customWidth="1"/>
    <col min="14" max="14" width="21.5546875" customWidth="1"/>
    <col min="15" max="15" width="21.77734375" customWidth="1"/>
    <col min="16" max="16" width="26.6640625" bestFit="1" customWidth="1"/>
    <col min="17" max="17" width="20.6640625" customWidth="1"/>
    <col min="18" max="18" width="21.109375" bestFit="1" customWidth="1"/>
    <col min="19" max="19" width="18.88671875" customWidth="1"/>
    <col min="20" max="20" width="17" customWidth="1"/>
    <col min="21" max="21" width="20.6640625" customWidth="1"/>
    <col min="22" max="22" width="17.109375" customWidth="1"/>
    <col min="23" max="24" width="14.88671875" bestFit="1" customWidth="1"/>
    <col min="25" max="25" width="36.6640625" customWidth="1"/>
    <col min="26" max="26" width="21" customWidth="1"/>
    <col min="27" max="27" width="14.88671875" bestFit="1" customWidth="1"/>
    <col min="28" max="28" width="20.21875" customWidth="1"/>
    <col min="29" max="30" width="14.88671875" bestFit="1" customWidth="1"/>
    <col min="31" max="31" width="21.109375" customWidth="1"/>
    <col min="32" max="32" width="27.5546875" customWidth="1"/>
    <col min="33" max="33" width="14.88671875" bestFit="1" customWidth="1"/>
    <col min="34" max="34" width="17.88671875" customWidth="1"/>
    <col min="35" max="35" width="14.88671875" bestFit="1" customWidth="1"/>
    <col min="36" max="36" width="20" customWidth="1"/>
    <col min="37" max="37" width="20.6640625" customWidth="1"/>
    <col min="38" max="40" width="14.88671875" bestFit="1" customWidth="1"/>
    <col min="41" max="41" width="17" customWidth="1"/>
    <col min="42" max="44" width="14.88671875" bestFit="1" customWidth="1"/>
    <col min="45" max="50" width="13.33203125" bestFit="1" customWidth="1"/>
    <col min="51" max="51" width="10.33203125" customWidth="1"/>
  </cols>
  <sheetData>
    <row r="23" spans="1:51" ht="15" thickBot="1" x14ac:dyDescent="0.35"/>
    <row r="24" spans="1:51" ht="18.600000000000001" thickBot="1" x14ac:dyDescent="0.4">
      <c r="B24" s="79"/>
      <c r="C24" s="80">
        <v>2022</v>
      </c>
      <c r="D24" s="43">
        <v>2023</v>
      </c>
      <c r="E24" s="43">
        <v>2024</v>
      </c>
      <c r="F24" s="44">
        <v>2025</v>
      </c>
      <c r="G24" s="42">
        <v>2026</v>
      </c>
      <c r="H24" s="43">
        <v>2027</v>
      </c>
      <c r="I24" s="43">
        <v>2028</v>
      </c>
      <c r="J24" s="43">
        <v>2029</v>
      </c>
      <c r="K24" s="44">
        <v>2030</v>
      </c>
      <c r="L24" s="42">
        <v>2031</v>
      </c>
      <c r="M24" s="43">
        <v>2032</v>
      </c>
      <c r="N24" s="43">
        <v>2033</v>
      </c>
      <c r="O24" s="43">
        <v>2034</v>
      </c>
      <c r="P24" s="44">
        <v>2035</v>
      </c>
      <c r="Q24" s="42">
        <v>2036</v>
      </c>
      <c r="R24" s="43">
        <v>2037</v>
      </c>
      <c r="S24" s="43">
        <v>2038</v>
      </c>
      <c r="T24" s="43">
        <v>2039</v>
      </c>
      <c r="U24" s="44">
        <v>2040</v>
      </c>
      <c r="V24" s="42">
        <v>2041</v>
      </c>
      <c r="W24" s="43">
        <v>2042</v>
      </c>
      <c r="X24" s="43">
        <v>2043</v>
      </c>
      <c r="Y24" s="43">
        <v>2044</v>
      </c>
      <c r="Z24" s="44">
        <v>2045</v>
      </c>
      <c r="AA24" s="42">
        <v>2046</v>
      </c>
      <c r="AB24" s="43">
        <v>2047</v>
      </c>
      <c r="AC24" s="43">
        <v>2048</v>
      </c>
      <c r="AD24" s="43">
        <v>2049</v>
      </c>
      <c r="AE24" s="44">
        <v>2050</v>
      </c>
      <c r="AF24" s="42">
        <v>2051</v>
      </c>
      <c r="AG24" s="43">
        <v>2052</v>
      </c>
      <c r="AH24" s="43">
        <v>2053</v>
      </c>
      <c r="AI24" s="43">
        <v>2054</v>
      </c>
      <c r="AJ24" s="44">
        <v>2055</v>
      </c>
      <c r="AK24" s="42">
        <v>2056</v>
      </c>
      <c r="AL24" s="43">
        <v>2057</v>
      </c>
      <c r="AM24" s="43">
        <v>2058</v>
      </c>
      <c r="AN24" s="43">
        <v>2059</v>
      </c>
      <c r="AO24" s="44">
        <v>2060</v>
      </c>
      <c r="AP24" s="42">
        <v>2061</v>
      </c>
      <c r="AQ24" s="43">
        <v>2062</v>
      </c>
      <c r="AR24" s="43">
        <v>2063</v>
      </c>
      <c r="AS24" s="43">
        <v>2064</v>
      </c>
      <c r="AT24" s="43">
        <v>2065</v>
      </c>
      <c r="AU24" s="43">
        <v>2066</v>
      </c>
      <c r="AV24" s="43">
        <v>2067</v>
      </c>
      <c r="AW24" s="43">
        <v>2068</v>
      </c>
      <c r="AX24" s="43">
        <v>2069</v>
      </c>
      <c r="AY24" s="44">
        <v>2070</v>
      </c>
    </row>
    <row r="25" spans="1:51" x14ac:dyDescent="0.3">
      <c r="A25" s="258" t="s">
        <v>24</v>
      </c>
      <c r="B25" s="12" t="s">
        <v>3</v>
      </c>
      <c r="C25" s="56">
        <v>2285209.1390641085</v>
      </c>
      <c r="D25" s="48">
        <v>2435209.1390641085</v>
      </c>
      <c r="E25" s="48">
        <v>2585209.1390641085</v>
      </c>
      <c r="F25" s="48">
        <v>2735209.1390641085</v>
      </c>
      <c r="G25" s="48">
        <v>2885209.1390641085</v>
      </c>
      <c r="H25" s="48">
        <v>3035209.1390641085</v>
      </c>
      <c r="I25" s="48">
        <v>3185209.1390641085</v>
      </c>
      <c r="J25" s="48">
        <v>3335209.1390641085</v>
      </c>
      <c r="K25" s="48">
        <v>3485209.1390641085</v>
      </c>
      <c r="L25" s="48">
        <v>3635209.1390641085</v>
      </c>
      <c r="M25" s="48">
        <v>3785209.1390641085</v>
      </c>
      <c r="N25" s="48">
        <v>3935209.1390641085</v>
      </c>
      <c r="O25" s="48">
        <v>4085209.1390641085</v>
      </c>
      <c r="P25" s="48">
        <v>4235209.139064109</v>
      </c>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50"/>
    </row>
    <row r="26" spans="1:51" ht="21" x14ac:dyDescent="0.4">
      <c r="A26" s="259"/>
      <c r="B26" s="13" t="s">
        <v>4</v>
      </c>
      <c r="C26" s="57">
        <v>2285209.1390641085</v>
      </c>
      <c r="D26" s="45">
        <v>2510209.1390641085</v>
      </c>
      <c r="E26" s="45">
        <v>2735209.1390641085</v>
      </c>
      <c r="F26" s="45">
        <v>2960209.1390641085</v>
      </c>
      <c r="G26" s="45">
        <v>3185209.1390641085</v>
      </c>
      <c r="H26" s="45">
        <v>3410209.1390641085</v>
      </c>
      <c r="I26" s="45">
        <v>3635209.1390641085</v>
      </c>
      <c r="J26" s="45">
        <v>3860209.1390641085</v>
      </c>
      <c r="K26" s="45">
        <v>4085209.1390641085</v>
      </c>
      <c r="L26" s="45">
        <v>4310209.139064109</v>
      </c>
      <c r="M26" s="45">
        <v>4535209.139064109</v>
      </c>
      <c r="N26" s="45">
        <v>4760209.139064109</v>
      </c>
      <c r="O26" s="45">
        <v>4985209.139064109</v>
      </c>
      <c r="P26" s="46">
        <v>5210209.139064109</v>
      </c>
      <c r="Q26" s="47">
        <v>5273000</v>
      </c>
      <c r="R26" s="47">
        <v>5261000</v>
      </c>
      <c r="S26" s="47">
        <v>5240000</v>
      </c>
      <c r="T26" s="47">
        <v>5209000</v>
      </c>
      <c r="U26" s="47">
        <v>5168000</v>
      </c>
      <c r="V26" s="47">
        <v>5116000</v>
      </c>
      <c r="W26" s="47">
        <v>5054000</v>
      </c>
      <c r="X26" s="47">
        <v>4980000</v>
      </c>
      <c r="Y26" s="47">
        <v>4895000</v>
      </c>
      <c r="Z26" s="47">
        <v>4797000</v>
      </c>
      <c r="AA26" s="47">
        <v>4688000</v>
      </c>
      <c r="AB26" s="47">
        <v>4565000</v>
      </c>
      <c r="AC26" s="47">
        <v>4430000</v>
      </c>
      <c r="AD26" s="47">
        <v>4282000</v>
      </c>
      <c r="AE26" s="47">
        <v>4121000</v>
      </c>
      <c r="AF26" s="47">
        <v>3947000</v>
      </c>
      <c r="AG26" s="47">
        <v>3761000</v>
      </c>
      <c r="AH26" s="47">
        <v>3562000</v>
      </c>
      <c r="AI26" s="47">
        <v>3352000</v>
      </c>
      <c r="AJ26" s="47">
        <v>3131000</v>
      </c>
      <c r="AK26" s="47">
        <v>2900000</v>
      </c>
      <c r="AL26" s="47">
        <v>2661000</v>
      </c>
      <c r="AM26" s="47">
        <v>2413000</v>
      </c>
      <c r="AN26" s="47">
        <v>2161000</v>
      </c>
      <c r="AO26" s="47">
        <v>1904000</v>
      </c>
      <c r="AP26" s="47">
        <v>1646000</v>
      </c>
      <c r="AQ26" s="47">
        <v>1391000</v>
      </c>
      <c r="AR26" s="47">
        <v>1140000</v>
      </c>
      <c r="AS26" s="47">
        <v>898000</v>
      </c>
      <c r="AT26" s="47">
        <v>669000</v>
      </c>
      <c r="AU26" s="47">
        <v>459000</v>
      </c>
      <c r="AV26" s="47">
        <v>273000</v>
      </c>
      <c r="AW26" s="47">
        <v>117000</v>
      </c>
      <c r="AX26" s="47">
        <v>0</v>
      </c>
      <c r="AY26" s="51"/>
    </row>
    <row r="27" spans="1:51" ht="15" thickBot="1" x14ac:dyDescent="0.35">
      <c r="A27" s="260"/>
      <c r="B27" s="14" t="s">
        <v>5</v>
      </c>
      <c r="C27" s="58">
        <v>2285209.1390641085</v>
      </c>
      <c r="D27" s="52">
        <v>2585209.1390641085</v>
      </c>
      <c r="E27" s="52">
        <v>2885209.1390641085</v>
      </c>
      <c r="F27" s="52">
        <v>3185209.1390641085</v>
      </c>
      <c r="G27" s="52">
        <v>3485209.1390641085</v>
      </c>
      <c r="H27" s="52">
        <v>3785209.1390641085</v>
      </c>
      <c r="I27" s="52">
        <v>4085209.1390641085</v>
      </c>
      <c r="J27" s="52">
        <v>4385209.139064109</v>
      </c>
      <c r="K27" s="52">
        <v>4685209.139064109</v>
      </c>
      <c r="L27" s="52">
        <v>4985209.139064109</v>
      </c>
      <c r="M27" s="52">
        <v>5285209.139064109</v>
      </c>
      <c r="N27" s="52">
        <v>5585209.139064109</v>
      </c>
      <c r="O27" s="52">
        <v>5885209.139064109</v>
      </c>
      <c r="P27" s="52">
        <v>6185209.139064109</v>
      </c>
      <c r="Q27" s="53"/>
      <c r="R27" s="53"/>
      <c r="S27" s="53"/>
      <c r="T27" s="53"/>
      <c r="U27" s="53"/>
      <c r="V27" s="53"/>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5"/>
    </row>
    <row r="28" spans="1:51" x14ac:dyDescent="0.3">
      <c r="B28" s="1"/>
      <c r="C28" s="7"/>
      <c r="D28" s="7"/>
      <c r="E28" s="7"/>
      <c r="F28" s="7"/>
      <c r="G28" s="7"/>
      <c r="H28" s="7"/>
      <c r="I28" s="7"/>
      <c r="J28" s="7"/>
      <c r="K28" s="7"/>
      <c r="L28" s="7"/>
      <c r="M28" s="7"/>
      <c r="N28" s="7"/>
      <c r="O28" s="7"/>
      <c r="P28" s="8" t="s">
        <v>56</v>
      </c>
      <c r="Q28" s="130">
        <f>-Q30/Q26</f>
        <v>4.854921297174284E-2</v>
      </c>
      <c r="R28" s="130">
        <f t="shared" ref="R28:AW28" si="0">-R30/R26</f>
        <v>4.9990496103402393E-2</v>
      </c>
      <c r="S28" s="130">
        <f t="shared" si="0"/>
        <v>5.1526717557251911E-2</v>
      </c>
      <c r="T28" s="130">
        <f t="shared" si="0"/>
        <v>5.3177193319255134E-2</v>
      </c>
      <c r="U28" s="130">
        <f t="shared" si="0"/>
        <v>5.4953560371517031E-2</v>
      </c>
      <c r="V28" s="130">
        <f t="shared" si="0"/>
        <v>5.6684910086004694E-2</v>
      </c>
      <c r="W28" s="130">
        <f t="shared" si="0"/>
        <v>5.876533438860309E-2</v>
      </c>
      <c r="X28" s="130">
        <f t="shared" si="0"/>
        <v>6.0843373493975901E-2</v>
      </c>
      <c r="Y28" s="130">
        <f t="shared" si="0"/>
        <v>6.3125638406537288E-2</v>
      </c>
      <c r="Z28" s="130">
        <f t="shared" si="0"/>
        <v>6.5457577652699606E-2</v>
      </c>
      <c r="AA28" s="130">
        <f t="shared" si="0"/>
        <v>6.8046075085324231E-2</v>
      </c>
      <c r="AB28" s="130">
        <f t="shared" si="0"/>
        <v>6.6374589266155526E-2</v>
      </c>
      <c r="AC28" s="130">
        <f t="shared" si="0"/>
        <v>7.3814898419864564E-2</v>
      </c>
      <c r="AD28" s="130">
        <f t="shared" si="0"/>
        <v>7.7066791219056519E-2</v>
      </c>
      <c r="AE28" s="130">
        <f t="shared" si="0"/>
        <v>8.0805629701528756E-2</v>
      </c>
      <c r="AF28" s="130">
        <f t="shared" si="0"/>
        <v>8.4621231314922732E-2</v>
      </c>
      <c r="AG28" s="130">
        <f t="shared" si="0"/>
        <v>8.8806168572188246E-2</v>
      </c>
      <c r="AH28" s="130">
        <f t="shared" si="0"/>
        <v>9.3767546322290854E-2</v>
      </c>
      <c r="AI28" s="130">
        <f t="shared" si="0"/>
        <v>9.9045346062052508E-2</v>
      </c>
      <c r="AJ28" s="130">
        <f t="shared" si="0"/>
        <v>0.10475886298307251</v>
      </c>
      <c r="AK28" s="130">
        <f t="shared" si="0"/>
        <v>0.11137931034482759</v>
      </c>
      <c r="AL28" s="130">
        <f t="shared" si="0"/>
        <v>0.11875234874107478</v>
      </c>
      <c r="AM28" s="130">
        <f t="shared" si="0"/>
        <v>0.12722751761292997</v>
      </c>
      <c r="AN28" s="130">
        <f t="shared" si="0"/>
        <v>0.13697362332253588</v>
      </c>
      <c r="AO28" s="130">
        <f t="shared" si="0"/>
        <v>0.14810924369747899</v>
      </c>
      <c r="AP28" s="130">
        <f t="shared" si="0"/>
        <v>0.16160388821385177</v>
      </c>
      <c r="AQ28" s="130">
        <f t="shared" si="0"/>
        <v>0.17757009345794392</v>
      </c>
      <c r="AR28" s="130">
        <f t="shared" si="0"/>
        <v>0.21403508771929824</v>
      </c>
      <c r="AS28" s="130">
        <f t="shared" si="0"/>
        <v>0.22048997772828507</v>
      </c>
      <c r="AT28" s="130">
        <f t="shared" si="0"/>
        <v>0.25112107623318386</v>
      </c>
      <c r="AU28" s="130">
        <f t="shared" si="0"/>
        <v>0.289760348583878</v>
      </c>
      <c r="AV28" s="130">
        <f t="shared" si="0"/>
        <v>0.34432234432234432</v>
      </c>
      <c r="AW28" s="130">
        <f t="shared" si="0"/>
        <v>0.42735042735042733</v>
      </c>
      <c r="AX28" s="130"/>
      <c r="AY28" s="130"/>
    </row>
    <row r="29" spans="1:51" hidden="1" x14ac:dyDescent="0.3">
      <c r="B29" s="1"/>
      <c r="C29" s="7"/>
      <c r="D29" s="7"/>
      <c r="E29" s="7"/>
      <c r="F29" s="7"/>
      <c r="G29" s="7"/>
      <c r="H29" s="7"/>
      <c r="I29" s="7"/>
      <c r="J29" s="7"/>
      <c r="K29" s="7"/>
      <c r="L29" s="7"/>
      <c r="M29" s="7"/>
      <c r="N29" s="9" t="s">
        <v>8</v>
      </c>
      <c r="P29" s="8" t="s">
        <v>6</v>
      </c>
      <c r="Q29" s="6">
        <v>320000</v>
      </c>
      <c r="R29" s="6">
        <v>329000</v>
      </c>
      <c r="S29" s="6">
        <v>337000</v>
      </c>
      <c r="T29" s="6">
        <v>345000</v>
      </c>
      <c r="U29" s="6">
        <v>353000</v>
      </c>
      <c r="V29" s="6">
        <v>361000</v>
      </c>
      <c r="W29" s="6">
        <v>369000</v>
      </c>
      <c r="X29" s="6">
        <v>377000</v>
      </c>
      <c r="Y29" s="6">
        <v>384000</v>
      </c>
      <c r="Z29" s="6">
        <v>391000</v>
      </c>
      <c r="AA29" s="6">
        <v>398000</v>
      </c>
      <c r="AB29" s="6">
        <v>404000</v>
      </c>
      <c r="AC29" s="6">
        <v>409000</v>
      </c>
      <c r="AD29" s="6">
        <v>414000</v>
      </c>
      <c r="AE29" s="6">
        <v>418000</v>
      </c>
      <c r="AF29" s="6">
        <v>421000</v>
      </c>
      <c r="AG29" s="6">
        <v>423000</v>
      </c>
      <c r="AH29" s="6">
        <v>424000</v>
      </c>
      <c r="AI29" s="6">
        <v>424000</v>
      </c>
      <c r="AJ29" s="6">
        <v>422000</v>
      </c>
      <c r="AK29" s="6">
        <v>419000</v>
      </c>
      <c r="AL29" s="6">
        <v>414000</v>
      </c>
      <c r="AM29" s="6">
        <v>407000</v>
      </c>
      <c r="AN29" s="6">
        <v>398000</v>
      </c>
      <c r="AO29" s="6">
        <v>386000</v>
      </c>
      <c r="AP29" s="6">
        <v>372000</v>
      </c>
      <c r="AQ29" s="6">
        <v>355000</v>
      </c>
      <c r="AR29" s="6">
        <v>334000</v>
      </c>
      <c r="AS29" s="6">
        <v>310000</v>
      </c>
      <c r="AT29" s="6">
        <v>283000</v>
      </c>
      <c r="AU29" s="6">
        <v>250000</v>
      </c>
      <c r="AV29" s="6">
        <v>214000</v>
      </c>
      <c r="AW29" s="6">
        <v>172000</v>
      </c>
      <c r="AX29" s="6">
        <v>117000</v>
      </c>
    </row>
    <row r="30" spans="1:51" x14ac:dyDescent="0.3">
      <c r="B30" s="1"/>
      <c r="C30" s="7"/>
      <c r="D30" s="7"/>
      <c r="E30" s="7"/>
      <c r="F30" s="7"/>
      <c r="G30" s="7"/>
      <c r="H30" s="7"/>
      <c r="I30" s="7"/>
      <c r="J30" s="7"/>
      <c r="K30" s="7"/>
      <c r="L30" s="7"/>
      <c r="M30" s="7"/>
      <c r="N30" s="7"/>
      <c r="O30" s="7"/>
      <c r="P30" s="8" t="s">
        <v>7</v>
      </c>
      <c r="Q30" s="6">
        <v>-256000</v>
      </c>
      <c r="R30" s="6">
        <v>-263000</v>
      </c>
      <c r="S30" s="6">
        <v>-270000</v>
      </c>
      <c r="T30" s="6">
        <v>-277000</v>
      </c>
      <c r="U30" s="6">
        <v>-284000</v>
      </c>
      <c r="V30" s="6">
        <v>-290000</v>
      </c>
      <c r="W30" s="6">
        <v>-297000</v>
      </c>
      <c r="X30" s="6">
        <v>-303000</v>
      </c>
      <c r="Y30" s="6">
        <v>-309000</v>
      </c>
      <c r="Z30" s="6">
        <v>-314000</v>
      </c>
      <c r="AA30" s="6">
        <v>-319000</v>
      </c>
      <c r="AB30" s="6">
        <v>-303000</v>
      </c>
      <c r="AC30" s="6">
        <v>-327000</v>
      </c>
      <c r="AD30" s="6">
        <v>-330000</v>
      </c>
      <c r="AE30" s="6">
        <v>-333000</v>
      </c>
      <c r="AF30" s="6">
        <v>-334000</v>
      </c>
      <c r="AG30" s="6">
        <v>-334000</v>
      </c>
      <c r="AH30" s="6">
        <v>-334000</v>
      </c>
      <c r="AI30" s="6">
        <v>-332000</v>
      </c>
      <c r="AJ30" s="6">
        <v>-328000</v>
      </c>
      <c r="AK30" s="6">
        <v>-323000</v>
      </c>
      <c r="AL30" s="6">
        <v>-316000</v>
      </c>
      <c r="AM30" s="6">
        <v>-307000</v>
      </c>
      <c r="AN30" s="6">
        <v>-296000</v>
      </c>
      <c r="AO30" s="6">
        <v>-282000</v>
      </c>
      <c r="AP30" s="6">
        <v>-266000</v>
      </c>
      <c r="AQ30" s="6">
        <v>-247000</v>
      </c>
      <c r="AR30" s="6">
        <v>-244000</v>
      </c>
      <c r="AS30" s="6">
        <v>-198000</v>
      </c>
      <c r="AT30" s="6">
        <v>-168000</v>
      </c>
      <c r="AU30" s="6">
        <v>-133000</v>
      </c>
      <c r="AV30" s="6">
        <v>-94000</v>
      </c>
      <c r="AW30" s="6">
        <v>-50000</v>
      </c>
      <c r="AX30" s="6">
        <v>0</v>
      </c>
    </row>
    <row r="31" spans="1:51" ht="18.600000000000001" thickBot="1" x14ac:dyDescent="0.4">
      <c r="C31" s="6"/>
      <c r="D31" s="6"/>
      <c r="E31" s="6"/>
      <c r="F31" s="6"/>
      <c r="G31" s="6"/>
      <c r="H31" s="6"/>
      <c r="I31" s="6"/>
      <c r="J31" s="6"/>
      <c r="K31" s="6"/>
      <c r="L31" s="6"/>
      <c r="M31" s="6"/>
      <c r="N31" s="6"/>
      <c r="O31" s="6"/>
      <c r="P31" s="8" t="s">
        <v>47</v>
      </c>
      <c r="Q31" s="6"/>
      <c r="R31" s="6"/>
      <c r="S31" s="6"/>
      <c r="T31" s="6"/>
      <c r="U31" s="133"/>
      <c r="V31" s="132"/>
      <c r="W31" s="132"/>
      <c r="X31" s="114"/>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row>
    <row r="32" spans="1:51" s="4" customFormat="1" ht="23.4" customHeight="1" thickBot="1" x14ac:dyDescent="0.35">
      <c r="B32" s="5" t="s">
        <v>1</v>
      </c>
      <c r="C32" s="261" t="s">
        <v>10</v>
      </c>
      <c r="D32" s="262"/>
      <c r="E32" s="262"/>
      <c r="F32" s="263"/>
      <c r="G32" s="261" t="s">
        <v>9</v>
      </c>
      <c r="H32" s="262"/>
      <c r="I32" s="262"/>
      <c r="J32" s="262"/>
      <c r="K32" s="263"/>
      <c r="L32" s="264" t="s">
        <v>82</v>
      </c>
      <c r="M32" s="265"/>
      <c r="N32" s="265"/>
      <c r="O32" s="265"/>
      <c r="P32" s="266"/>
      <c r="Q32" s="264" t="s">
        <v>48</v>
      </c>
      <c r="R32" s="265"/>
      <c r="S32" s="265"/>
      <c r="T32" s="265"/>
      <c r="U32" s="266"/>
      <c r="V32" s="264" t="s">
        <v>49</v>
      </c>
      <c r="W32" s="265"/>
      <c r="X32" s="265"/>
      <c r="Y32" s="265"/>
      <c r="Z32" s="266"/>
      <c r="AA32" s="267" t="s">
        <v>81</v>
      </c>
      <c r="AB32" s="268"/>
      <c r="AC32" s="268"/>
      <c r="AD32" s="268"/>
      <c r="AE32" s="269"/>
      <c r="AF32" s="267" t="s">
        <v>50</v>
      </c>
      <c r="AG32" s="268"/>
      <c r="AH32" s="268"/>
      <c r="AI32" s="268"/>
      <c r="AJ32" s="269"/>
      <c r="AK32" s="270" t="s">
        <v>51</v>
      </c>
      <c r="AL32" s="271"/>
      <c r="AM32" s="271"/>
      <c r="AN32" s="271"/>
      <c r="AO32" s="272"/>
      <c r="AP32" s="273" t="s">
        <v>52</v>
      </c>
      <c r="AQ32" s="274"/>
      <c r="AR32" s="274"/>
      <c r="AS32" s="274"/>
      <c r="AT32" s="274"/>
      <c r="AU32" s="274"/>
      <c r="AV32" s="274"/>
      <c r="AW32" s="274"/>
      <c r="AX32" s="274"/>
      <c r="AY32" s="275"/>
    </row>
    <row r="33" spans="1:51" ht="18" x14ac:dyDescent="0.35">
      <c r="B33" s="1" t="s">
        <v>0</v>
      </c>
      <c r="C33" s="32">
        <v>2022</v>
      </c>
      <c r="D33" s="33">
        <v>2023</v>
      </c>
      <c r="E33" s="33">
        <v>2024</v>
      </c>
      <c r="F33" s="34">
        <v>2025</v>
      </c>
      <c r="G33" s="32">
        <v>2026</v>
      </c>
      <c r="H33" s="33">
        <v>2027</v>
      </c>
      <c r="I33" s="33">
        <v>2028</v>
      </c>
      <c r="J33" s="33">
        <v>2029</v>
      </c>
      <c r="K33" s="34">
        <v>2030</v>
      </c>
      <c r="L33" s="32">
        <v>2031</v>
      </c>
      <c r="M33" s="33">
        <v>2032</v>
      </c>
      <c r="N33" s="33">
        <v>2033</v>
      </c>
      <c r="O33" s="33">
        <v>2034</v>
      </c>
      <c r="P33" s="34">
        <v>2035</v>
      </c>
      <c r="Q33" s="32">
        <v>2036</v>
      </c>
      <c r="R33" s="33">
        <v>2037</v>
      </c>
      <c r="S33" s="33">
        <v>2038</v>
      </c>
      <c r="T33" s="33">
        <v>2039</v>
      </c>
      <c r="U33" s="34">
        <v>2040</v>
      </c>
      <c r="V33" s="32">
        <v>2041</v>
      </c>
      <c r="W33" s="33">
        <v>2042</v>
      </c>
      <c r="X33" s="33">
        <v>2043</v>
      </c>
      <c r="Y33" s="33">
        <v>2044</v>
      </c>
      <c r="Z33" s="34">
        <v>2045</v>
      </c>
      <c r="AA33" s="32">
        <v>2046</v>
      </c>
      <c r="AB33" s="33">
        <v>2047</v>
      </c>
      <c r="AC33" s="33">
        <v>2048</v>
      </c>
      <c r="AD33" s="33">
        <v>2049</v>
      </c>
      <c r="AE33" s="34">
        <v>2050</v>
      </c>
      <c r="AF33" s="32">
        <v>2051</v>
      </c>
      <c r="AG33" s="33">
        <v>2052</v>
      </c>
      <c r="AH33" s="33">
        <v>2053</v>
      </c>
      <c r="AI33" s="33">
        <v>2054</v>
      </c>
      <c r="AJ33" s="34">
        <v>2055</v>
      </c>
      <c r="AK33" s="32">
        <v>2056</v>
      </c>
      <c r="AL33" s="33">
        <v>2057</v>
      </c>
      <c r="AM33" s="33">
        <v>2058</v>
      </c>
      <c r="AN33" s="33">
        <v>2059</v>
      </c>
      <c r="AO33" s="34">
        <v>2060</v>
      </c>
      <c r="AP33" s="32">
        <v>2061</v>
      </c>
      <c r="AQ33" s="33">
        <v>2062</v>
      </c>
      <c r="AR33" s="33">
        <v>2063</v>
      </c>
      <c r="AS33" s="33">
        <v>2064</v>
      </c>
      <c r="AT33" s="33">
        <v>2065</v>
      </c>
      <c r="AU33" s="33">
        <v>2066</v>
      </c>
      <c r="AV33" s="33">
        <v>2067</v>
      </c>
      <c r="AW33" s="33">
        <v>2068</v>
      </c>
      <c r="AX33" s="33">
        <v>2069</v>
      </c>
      <c r="AY33" s="34">
        <v>2070</v>
      </c>
    </row>
    <row r="34" spans="1:51" ht="23.4" x14ac:dyDescent="0.45">
      <c r="B34" s="71" t="s">
        <v>86</v>
      </c>
      <c r="C34" s="17">
        <v>42</v>
      </c>
      <c r="D34" s="18">
        <v>43</v>
      </c>
      <c r="E34" s="18">
        <v>44</v>
      </c>
      <c r="F34" s="110">
        <v>45</v>
      </c>
      <c r="G34" s="17">
        <v>46</v>
      </c>
      <c r="H34" s="18">
        <v>47</v>
      </c>
      <c r="I34" s="18">
        <v>48</v>
      </c>
      <c r="J34" s="18">
        <v>49</v>
      </c>
      <c r="K34" s="110">
        <v>50</v>
      </c>
      <c r="L34" s="17">
        <v>51</v>
      </c>
      <c r="M34" s="18">
        <v>52</v>
      </c>
      <c r="N34" s="18">
        <v>53</v>
      </c>
      <c r="O34" s="18">
        <v>54</v>
      </c>
      <c r="P34" s="141">
        <v>55</v>
      </c>
      <c r="Q34" s="17">
        <v>56</v>
      </c>
      <c r="R34" s="18">
        <v>57</v>
      </c>
      <c r="S34" s="18">
        <v>58</v>
      </c>
      <c r="T34" s="18">
        <v>59</v>
      </c>
      <c r="U34" s="110">
        <v>60</v>
      </c>
      <c r="V34" s="17">
        <v>61</v>
      </c>
      <c r="W34" s="18">
        <v>62</v>
      </c>
      <c r="X34" s="18">
        <v>63</v>
      </c>
      <c r="Y34" s="18">
        <v>64</v>
      </c>
      <c r="Z34" s="110">
        <v>65</v>
      </c>
      <c r="AA34" s="17">
        <v>66</v>
      </c>
      <c r="AB34" s="18">
        <v>67</v>
      </c>
      <c r="AC34" s="18">
        <v>68</v>
      </c>
      <c r="AD34" s="18">
        <v>69</v>
      </c>
      <c r="AE34" s="110">
        <v>70</v>
      </c>
      <c r="AF34" s="17">
        <v>71</v>
      </c>
      <c r="AG34" s="18">
        <v>72</v>
      </c>
      <c r="AH34" s="18">
        <v>73</v>
      </c>
      <c r="AI34" s="18">
        <v>74</v>
      </c>
      <c r="AJ34" s="19">
        <v>75</v>
      </c>
      <c r="AK34" s="17">
        <v>76</v>
      </c>
      <c r="AL34" s="18">
        <v>77</v>
      </c>
      <c r="AM34" s="18">
        <v>78</v>
      </c>
      <c r="AN34" s="18">
        <v>79</v>
      </c>
      <c r="AO34" s="19">
        <v>80</v>
      </c>
      <c r="AP34" s="17">
        <v>81</v>
      </c>
      <c r="AQ34" s="18">
        <v>82</v>
      </c>
      <c r="AR34" s="18">
        <v>83</v>
      </c>
      <c r="AS34" s="18">
        <v>84</v>
      </c>
      <c r="AT34" s="18">
        <v>85</v>
      </c>
      <c r="AU34" s="18">
        <v>86</v>
      </c>
      <c r="AV34" s="18">
        <v>87</v>
      </c>
      <c r="AW34" s="62">
        <v>88</v>
      </c>
      <c r="AX34" s="129">
        <v>89</v>
      </c>
      <c r="AY34" s="106">
        <v>90</v>
      </c>
    </row>
    <row r="35" spans="1:51" ht="23.4" x14ac:dyDescent="0.45">
      <c r="B35" s="71" t="s">
        <v>85</v>
      </c>
      <c r="C35" s="17">
        <v>42</v>
      </c>
      <c r="D35" s="18">
        <v>43</v>
      </c>
      <c r="E35" s="18">
        <v>44</v>
      </c>
      <c r="F35" s="110">
        <v>45</v>
      </c>
      <c r="G35" s="17">
        <v>46</v>
      </c>
      <c r="H35" s="18">
        <v>47</v>
      </c>
      <c r="I35" s="18">
        <v>48</v>
      </c>
      <c r="J35" s="18">
        <v>49</v>
      </c>
      <c r="K35" s="110">
        <v>50</v>
      </c>
      <c r="L35" s="17">
        <v>51</v>
      </c>
      <c r="M35" s="18">
        <v>52</v>
      </c>
      <c r="N35" s="18">
        <v>53</v>
      </c>
      <c r="O35" s="18">
        <v>54</v>
      </c>
      <c r="P35" s="141">
        <v>55</v>
      </c>
      <c r="Q35" s="17">
        <v>56</v>
      </c>
      <c r="R35" s="18">
        <v>57</v>
      </c>
      <c r="S35" s="18">
        <v>58</v>
      </c>
      <c r="T35" s="18">
        <v>59</v>
      </c>
      <c r="U35" s="110">
        <v>60</v>
      </c>
      <c r="V35" s="17">
        <v>61</v>
      </c>
      <c r="W35" s="18">
        <v>62</v>
      </c>
      <c r="X35" s="18">
        <v>63</v>
      </c>
      <c r="Y35" s="18">
        <v>64</v>
      </c>
      <c r="Z35" s="110">
        <v>65</v>
      </c>
      <c r="AA35" s="17">
        <v>66</v>
      </c>
      <c r="AB35" s="18">
        <v>67</v>
      </c>
      <c r="AC35" s="18">
        <v>68</v>
      </c>
      <c r="AD35" s="18">
        <v>69</v>
      </c>
      <c r="AE35" s="110">
        <v>70</v>
      </c>
      <c r="AF35" s="17">
        <v>71</v>
      </c>
      <c r="AG35" s="18">
        <v>72</v>
      </c>
      <c r="AH35" s="18">
        <v>73</v>
      </c>
      <c r="AI35" s="18">
        <v>74</v>
      </c>
      <c r="AJ35" s="19">
        <v>75</v>
      </c>
      <c r="AK35" s="17">
        <v>76</v>
      </c>
      <c r="AL35" s="18">
        <v>77</v>
      </c>
      <c r="AM35" s="18">
        <v>78</v>
      </c>
      <c r="AN35" s="18">
        <v>79</v>
      </c>
      <c r="AO35" s="19">
        <v>80</v>
      </c>
      <c r="AP35" s="17">
        <v>81</v>
      </c>
      <c r="AQ35" s="18">
        <v>82</v>
      </c>
      <c r="AR35" s="18">
        <v>83</v>
      </c>
      <c r="AS35" s="129">
        <v>84</v>
      </c>
      <c r="AT35" s="107">
        <v>85</v>
      </c>
      <c r="AU35" s="64">
        <v>86</v>
      </c>
      <c r="AV35" s="65">
        <v>87</v>
      </c>
      <c r="AW35" s="65">
        <v>88</v>
      </c>
      <c r="AX35" s="65">
        <v>89</v>
      </c>
      <c r="AY35" s="66">
        <v>90</v>
      </c>
    </row>
    <row r="36" spans="1:51" ht="21" x14ac:dyDescent="0.4">
      <c r="B36" s="71" t="s">
        <v>87</v>
      </c>
      <c r="C36" s="20">
        <v>7</v>
      </c>
      <c r="D36" s="21">
        <v>8</v>
      </c>
      <c r="E36" s="21">
        <v>9</v>
      </c>
      <c r="F36" s="22">
        <v>10</v>
      </c>
      <c r="G36" s="20">
        <v>11</v>
      </c>
      <c r="H36" s="21">
        <v>12</v>
      </c>
      <c r="I36" s="21">
        <v>13</v>
      </c>
      <c r="J36" s="21">
        <v>14</v>
      </c>
      <c r="K36" s="22">
        <v>15</v>
      </c>
      <c r="L36" s="20">
        <v>16</v>
      </c>
      <c r="M36" s="21">
        <v>17</v>
      </c>
      <c r="N36" s="139">
        <v>18</v>
      </c>
      <c r="O36" s="21">
        <v>19</v>
      </c>
      <c r="P36" s="22">
        <v>20</v>
      </c>
      <c r="Q36" s="23">
        <v>21</v>
      </c>
      <c r="R36" s="24">
        <v>22</v>
      </c>
      <c r="S36" s="24">
        <v>23</v>
      </c>
      <c r="T36" s="24">
        <v>24</v>
      </c>
      <c r="U36" s="25">
        <v>25</v>
      </c>
      <c r="V36" s="23">
        <v>26</v>
      </c>
      <c r="W36" s="24">
        <v>27</v>
      </c>
      <c r="X36" s="24">
        <v>28</v>
      </c>
      <c r="Y36" s="24">
        <v>29</v>
      </c>
      <c r="Z36" s="25">
        <v>30</v>
      </c>
      <c r="AA36" s="23">
        <v>31</v>
      </c>
      <c r="AB36" s="24">
        <v>32</v>
      </c>
      <c r="AC36" s="24">
        <v>33</v>
      </c>
      <c r="AD36" s="24">
        <v>34</v>
      </c>
      <c r="AE36" s="25">
        <v>35</v>
      </c>
      <c r="AF36" s="23">
        <v>36</v>
      </c>
      <c r="AG36" s="24">
        <v>37</v>
      </c>
      <c r="AH36" s="24">
        <v>38</v>
      </c>
      <c r="AI36" s="24">
        <v>39</v>
      </c>
      <c r="AJ36" s="25">
        <v>40</v>
      </c>
      <c r="AK36" s="23">
        <v>41</v>
      </c>
      <c r="AL36" s="24">
        <v>42</v>
      </c>
      <c r="AM36" s="24">
        <v>43</v>
      </c>
      <c r="AN36" s="24">
        <v>44</v>
      </c>
      <c r="AO36" s="25">
        <v>45</v>
      </c>
      <c r="AP36" s="23">
        <v>46</v>
      </c>
      <c r="AQ36" s="24">
        <v>47</v>
      </c>
      <c r="AR36" s="24">
        <v>48</v>
      </c>
      <c r="AS36" s="24">
        <v>49</v>
      </c>
      <c r="AT36" s="24">
        <v>50</v>
      </c>
      <c r="AU36" s="24">
        <v>51</v>
      </c>
      <c r="AV36" s="24">
        <v>52</v>
      </c>
      <c r="AW36" s="24">
        <v>53</v>
      </c>
      <c r="AX36" s="24">
        <v>54</v>
      </c>
      <c r="AY36" s="25">
        <v>55</v>
      </c>
    </row>
    <row r="37" spans="1:51" s="1" customFormat="1" ht="21.6" thickBot="1" x14ac:dyDescent="0.45">
      <c r="B37" s="71" t="s">
        <v>88</v>
      </c>
      <c r="C37" s="26">
        <v>5</v>
      </c>
      <c r="D37" s="27">
        <v>6</v>
      </c>
      <c r="E37" s="27">
        <v>7</v>
      </c>
      <c r="F37" s="28">
        <v>8</v>
      </c>
      <c r="G37" s="26">
        <v>9</v>
      </c>
      <c r="H37" s="27">
        <v>10</v>
      </c>
      <c r="I37" s="27">
        <v>11</v>
      </c>
      <c r="J37" s="27">
        <v>12</v>
      </c>
      <c r="K37" s="28">
        <v>13</v>
      </c>
      <c r="L37" s="26">
        <v>14</v>
      </c>
      <c r="M37" s="27">
        <v>15</v>
      </c>
      <c r="N37" s="27">
        <v>16</v>
      </c>
      <c r="O37" s="27">
        <v>17</v>
      </c>
      <c r="P37" s="140">
        <v>18</v>
      </c>
      <c r="Q37" s="29">
        <v>19</v>
      </c>
      <c r="R37" s="30">
        <v>20</v>
      </c>
      <c r="S37" s="30">
        <v>21</v>
      </c>
      <c r="T37" s="30">
        <v>22</v>
      </c>
      <c r="U37" s="31">
        <v>23</v>
      </c>
      <c r="V37" s="29">
        <v>24</v>
      </c>
      <c r="W37" s="30">
        <v>25</v>
      </c>
      <c r="X37" s="30">
        <v>26</v>
      </c>
      <c r="Y37" s="30">
        <v>27</v>
      </c>
      <c r="Z37" s="31">
        <v>28</v>
      </c>
      <c r="AA37" s="29">
        <v>29</v>
      </c>
      <c r="AB37" s="30">
        <v>30</v>
      </c>
      <c r="AC37" s="30">
        <v>31</v>
      </c>
      <c r="AD37" s="30">
        <v>32</v>
      </c>
      <c r="AE37" s="31">
        <v>33</v>
      </c>
      <c r="AF37" s="29">
        <v>34</v>
      </c>
      <c r="AG37" s="30">
        <v>35</v>
      </c>
      <c r="AH37" s="30">
        <v>36</v>
      </c>
      <c r="AI37" s="30">
        <v>37</v>
      </c>
      <c r="AJ37" s="31">
        <v>38</v>
      </c>
      <c r="AK37" s="29">
        <v>39</v>
      </c>
      <c r="AL37" s="30">
        <v>40</v>
      </c>
      <c r="AM37" s="30">
        <v>41</v>
      </c>
      <c r="AN37" s="30">
        <v>42</v>
      </c>
      <c r="AO37" s="31">
        <v>43</v>
      </c>
      <c r="AP37" s="29">
        <v>44</v>
      </c>
      <c r="AQ37" s="30">
        <v>45</v>
      </c>
      <c r="AR37" s="30">
        <v>46</v>
      </c>
      <c r="AS37" s="30">
        <v>47</v>
      </c>
      <c r="AT37" s="30">
        <v>48</v>
      </c>
      <c r="AU37" s="30">
        <v>49</v>
      </c>
      <c r="AV37" s="30">
        <v>50</v>
      </c>
      <c r="AW37" s="30">
        <v>51</v>
      </c>
      <c r="AX37" s="30">
        <v>52</v>
      </c>
      <c r="AY37" s="31">
        <v>53</v>
      </c>
    </row>
    <row r="38" spans="1:51" s="1" customFormat="1" ht="21" x14ac:dyDescent="0.4">
      <c r="B38" s="71" t="s">
        <v>89</v>
      </c>
      <c r="C38" s="82">
        <v>2</v>
      </c>
      <c r="D38" s="82">
        <v>3</v>
      </c>
      <c r="E38" s="82">
        <v>4</v>
      </c>
      <c r="F38" s="82">
        <v>5</v>
      </c>
      <c r="G38" s="82">
        <v>6</v>
      </c>
      <c r="H38" s="82">
        <v>7</v>
      </c>
      <c r="I38" s="82">
        <v>8</v>
      </c>
      <c r="J38" s="127">
        <v>9</v>
      </c>
      <c r="K38" s="127">
        <v>10</v>
      </c>
      <c r="L38" s="128">
        <v>11</v>
      </c>
      <c r="M38" s="125">
        <v>12</v>
      </c>
      <c r="N38" s="83">
        <v>13</v>
      </c>
      <c r="O38" s="83">
        <v>14</v>
      </c>
      <c r="P38" s="83">
        <v>15</v>
      </c>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row>
    <row r="39" spans="1:51" ht="21" x14ac:dyDescent="0.4">
      <c r="B39" s="35" t="s">
        <v>90</v>
      </c>
      <c r="C39">
        <v>70</v>
      </c>
      <c r="D39">
        <v>71</v>
      </c>
      <c r="E39">
        <v>72</v>
      </c>
      <c r="F39">
        <v>73</v>
      </c>
      <c r="G39">
        <v>74</v>
      </c>
      <c r="H39">
        <v>75</v>
      </c>
      <c r="I39">
        <v>76</v>
      </c>
      <c r="J39">
        <v>77</v>
      </c>
      <c r="K39">
        <v>78</v>
      </c>
      <c r="L39">
        <v>79</v>
      </c>
      <c r="M39">
        <v>80</v>
      </c>
      <c r="N39">
        <v>81</v>
      </c>
      <c r="O39">
        <v>82</v>
      </c>
      <c r="P39">
        <v>83</v>
      </c>
      <c r="Q39">
        <v>84</v>
      </c>
      <c r="R39">
        <v>85</v>
      </c>
      <c r="S39">
        <v>86</v>
      </c>
      <c r="T39">
        <v>87</v>
      </c>
      <c r="U39">
        <v>88</v>
      </c>
      <c r="V39">
        <v>89</v>
      </c>
      <c r="W39">
        <v>90</v>
      </c>
      <c r="X39">
        <v>91</v>
      </c>
      <c r="Y39" s="123">
        <v>92</v>
      </c>
      <c r="Z39" s="136">
        <v>93</v>
      </c>
      <c r="AA39" s="136">
        <v>94</v>
      </c>
      <c r="AB39" s="136">
        <v>95</v>
      </c>
      <c r="AC39" s="136">
        <v>96</v>
      </c>
      <c r="AD39" s="124"/>
      <c r="AE39" s="64"/>
      <c r="AF39" s="64"/>
      <c r="AG39" s="64"/>
      <c r="AH39" s="64"/>
      <c r="AI39" s="16"/>
      <c r="AJ39" s="16"/>
      <c r="AK39" s="16"/>
      <c r="AL39" s="16"/>
      <c r="AM39" s="16"/>
      <c r="AN39" s="16"/>
      <c r="AO39" s="16"/>
      <c r="AP39" s="16"/>
      <c r="AQ39" s="16"/>
      <c r="AR39" s="16"/>
      <c r="AS39" s="16"/>
      <c r="AT39" s="16"/>
      <c r="AU39" s="16"/>
      <c r="AV39" s="16"/>
      <c r="AW39" s="16"/>
      <c r="AX39" s="16"/>
      <c r="AY39" s="16"/>
    </row>
    <row r="40" spans="1:51" ht="21" x14ac:dyDescent="0.4">
      <c r="B40" s="35" t="s">
        <v>91</v>
      </c>
      <c r="C40">
        <v>69</v>
      </c>
      <c r="D40">
        <v>70</v>
      </c>
      <c r="E40">
        <v>71</v>
      </c>
      <c r="F40">
        <v>72</v>
      </c>
      <c r="G40">
        <v>73</v>
      </c>
      <c r="H40">
        <v>74</v>
      </c>
      <c r="I40">
        <v>75</v>
      </c>
      <c r="J40">
        <v>76</v>
      </c>
      <c r="K40">
        <v>77</v>
      </c>
      <c r="L40">
        <v>78</v>
      </c>
      <c r="M40">
        <v>79</v>
      </c>
      <c r="N40">
        <v>80</v>
      </c>
      <c r="O40">
        <v>81</v>
      </c>
      <c r="P40">
        <v>82</v>
      </c>
      <c r="Q40">
        <v>83</v>
      </c>
      <c r="R40">
        <v>84</v>
      </c>
      <c r="S40">
        <v>85</v>
      </c>
      <c r="T40">
        <v>86</v>
      </c>
      <c r="U40">
        <v>87</v>
      </c>
      <c r="V40">
        <v>88</v>
      </c>
      <c r="W40">
        <v>89</v>
      </c>
      <c r="X40">
        <v>90</v>
      </c>
      <c r="Y40">
        <v>91</v>
      </c>
      <c r="Z40" s="123">
        <v>92</v>
      </c>
      <c r="AA40" s="136">
        <v>93</v>
      </c>
      <c r="AB40" s="136">
        <v>94</v>
      </c>
      <c r="AC40" s="136">
        <v>95</v>
      </c>
      <c r="AD40" s="136">
        <v>96</v>
      </c>
      <c r="AE40" s="124"/>
      <c r="AF40" s="64"/>
      <c r="AG40" s="64"/>
      <c r="AH40" s="64"/>
      <c r="AI40" s="16"/>
      <c r="AJ40" s="16"/>
      <c r="AK40" s="16"/>
      <c r="AL40" s="16"/>
      <c r="AM40" s="16"/>
      <c r="AN40" s="16"/>
      <c r="AO40" s="16"/>
      <c r="AP40" s="16"/>
      <c r="AQ40" s="16"/>
      <c r="AR40" s="16"/>
      <c r="AS40" s="16"/>
      <c r="AT40" s="16"/>
      <c r="AU40" s="16"/>
      <c r="AV40" s="16"/>
      <c r="AW40" s="16"/>
      <c r="AX40" s="16"/>
      <c r="AY40" s="16"/>
    </row>
    <row r="41" spans="1:51" ht="21" x14ac:dyDescent="0.4">
      <c r="B41" s="35" t="s">
        <v>92</v>
      </c>
      <c r="C41">
        <v>72</v>
      </c>
      <c r="D41">
        <v>73</v>
      </c>
      <c r="E41">
        <v>74</v>
      </c>
      <c r="F41">
        <v>75</v>
      </c>
      <c r="G41">
        <v>76</v>
      </c>
      <c r="H41">
        <v>77</v>
      </c>
      <c r="I41" s="18">
        <v>78</v>
      </c>
      <c r="J41" s="108">
        <v>79</v>
      </c>
      <c r="K41" s="62">
        <v>80</v>
      </c>
      <c r="L41" s="62">
        <v>81</v>
      </c>
      <c r="M41" s="129">
        <v>82</v>
      </c>
      <c r="N41" s="126">
        <v>83</v>
      </c>
      <c r="O41" s="63">
        <v>84</v>
      </c>
      <c r="P41" s="63">
        <v>85</v>
      </c>
      <c r="Q41" s="63">
        <v>86</v>
      </c>
      <c r="R41" s="63">
        <v>87</v>
      </c>
      <c r="S41" s="60"/>
      <c r="T41" s="60"/>
      <c r="U41" s="60"/>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row>
    <row r="42" spans="1:51" ht="21" x14ac:dyDescent="0.4">
      <c r="B42" s="35" t="s">
        <v>91</v>
      </c>
      <c r="C42">
        <v>76</v>
      </c>
      <c r="D42">
        <v>77</v>
      </c>
      <c r="E42" s="18">
        <v>78</v>
      </c>
      <c r="F42" s="62">
        <v>79</v>
      </c>
      <c r="G42" s="62">
        <v>80</v>
      </c>
      <c r="H42" s="129">
        <v>81</v>
      </c>
      <c r="I42" s="126">
        <v>82</v>
      </c>
      <c r="J42" s="64">
        <v>83</v>
      </c>
      <c r="K42" s="64">
        <v>84</v>
      </c>
      <c r="L42" s="64">
        <v>85</v>
      </c>
      <c r="M42" s="64">
        <v>86</v>
      </c>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row>
    <row r="43" spans="1:51" ht="21" x14ac:dyDescent="0.4">
      <c r="B43" s="35" t="s">
        <v>93</v>
      </c>
      <c r="C43">
        <v>44</v>
      </c>
      <c r="D43">
        <v>45</v>
      </c>
      <c r="E43">
        <v>46</v>
      </c>
      <c r="F43">
        <v>47</v>
      </c>
      <c r="G43">
        <v>48</v>
      </c>
      <c r="H43">
        <v>49</v>
      </c>
      <c r="I43">
        <v>50</v>
      </c>
      <c r="J43">
        <v>51</v>
      </c>
      <c r="K43">
        <v>52</v>
      </c>
      <c r="L43">
        <v>53</v>
      </c>
      <c r="M43">
        <v>54</v>
      </c>
      <c r="N43">
        <v>55</v>
      </c>
      <c r="O43">
        <v>56</v>
      </c>
      <c r="P43">
        <v>57</v>
      </c>
      <c r="Q43">
        <v>58</v>
      </c>
      <c r="R43">
        <v>59</v>
      </c>
      <c r="S43">
        <v>60</v>
      </c>
      <c r="T43">
        <v>61</v>
      </c>
      <c r="U43">
        <v>62</v>
      </c>
      <c r="V43">
        <v>63</v>
      </c>
      <c r="W43">
        <v>64</v>
      </c>
      <c r="X43">
        <v>65</v>
      </c>
      <c r="Y43">
        <v>66</v>
      </c>
      <c r="Z43">
        <v>67</v>
      </c>
      <c r="AA43">
        <v>68</v>
      </c>
      <c r="AB43">
        <v>69</v>
      </c>
      <c r="AC43">
        <v>70</v>
      </c>
      <c r="AD43">
        <v>71</v>
      </c>
      <c r="AE43">
        <v>72</v>
      </c>
      <c r="AF43">
        <v>73</v>
      </c>
      <c r="AG43">
        <v>74</v>
      </c>
      <c r="AH43">
        <v>75</v>
      </c>
      <c r="AI43">
        <v>76</v>
      </c>
      <c r="AJ43">
        <v>77</v>
      </c>
      <c r="AK43">
        <v>78</v>
      </c>
      <c r="AL43">
        <v>79</v>
      </c>
      <c r="AM43">
        <v>80</v>
      </c>
      <c r="AN43">
        <v>81</v>
      </c>
      <c r="AO43">
        <v>82</v>
      </c>
      <c r="AP43">
        <v>83</v>
      </c>
      <c r="AQ43">
        <v>84</v>
      </c>
      <c r="AR43">
        <v>85</v>
      </c>
      <c r="AS43">
        <v>86</v>
      </c>
      <c r="AT43">
        <v>87</v>
      </c>
      <c r="AU43">
        <v>88</v>
      </c>
      <c r="AV43">
        <v>89</v>
      </c>
      <c r="AW43" s="123">
        <v>90</v>
      </c>
    </row>
    <row r="44" spans="1:51" ht="21" x14ac:dyDescent="0.4">
      <c r="B44" s="35" t="s">
        <v>94</v>
      </c>
      <c r="C44">
        <v>47</v>
      </c>
      <c r="D44">
        <v>48</v>
      </c>
      <c r="E44">
        <v>49</v>
      </c>
      <c r="F44">
        <v>50</v>
      </c>
      <c r="G44">
        <v>51</v>
      </c>
      <c r="H44">
        <v>52</v>
      </c>
      <c r="I44">
        <v>53</v>
      </c>
      <c r="J44">
        <v>54</v>
      </c>
      <c r="K44">
        <v>55</v>
      </c>
      <c r="L44">
        <v>56</v>
      </c>
      <c r="M44">
        <v>57</v>
      </c>
      <c r="N44">
        <v>58</v>
      </c>
      <c r="O44">
        <v>59</v>
      </c>
      <c r="P44">
        <v>60</v>
      </c>
      <c r="Q44">
        <v>61</v>
      </c>
      <c r="R44">
        <v>62</v>
      </c>
      <c r="S44">
        <v>63</v>
      </c>
      <c r="T44">
        <v>64</v>
      </c>
      <c r="U44">
        <v>65</v>
      </c>
      <c r="V44">
        <v>66</v>
      </c>
      <c r="W44">
        <v>67</v>
      </c>
      <c r="X44">
        <v>68</v>
      </c>
      <c r="Y44">
        <v>69</v>
      </c>
      <c r="Z44">
        <v>70</v>
      </c>
      <c r="AA44">
        <v>71</v>
      </c>
      <c r="AB44">
        <v>72</v>
      </c>
      <c r="AC44">
        <v>73</v>
      </c>
      <c r="AD44">
        <v>74</v>
      </c>
      <c r="AE44">
        <v>75</v>
      </c>
      <c r="AF44">
        <v>76</v>
      </c>
      <c r="AG44">
        <v>77</v>
      </c>
      <c r="AH44">
        <v>78</v>
      </c>
      <c r="AI44">
        <v>79</v>
      </c>
      <c r="AJ44">
        <v>80</v>
      </c>
      <c r="AK44">
        <v>81</v>
      </c>
      <c r="AL44">
        <v>82</v>
      </c>
      <c r="AM44">
        <v>83</v>
      </c>
      <c r="AN44">
        <v>84</v>
      </c>
      <c r="AO44" s="123">
        <v>85</v>
      </c>
      <c r="AT44" s="61"/>
    </row>
    <row r="45" spans="1:51" x14ac:dyDescent="0.3">
      <c r="B45" s="35" t="s">
        <v>95</v>
      </c>
      <c r="C45">
        <v>14</v>
      </c>
      <c r="D45">
        <v>15</v>
      </c>
      <c r="E45">
        <v>16</v>
      </c>
      <c r="F45">
        <v>17</v>
      </c>
      <c r="G45">
        <v>18</v>
      </c>
      <c r="H45">
        <v>19</v>
      </c>
      <c r="I45">
        <v>20</v>
      </c>
      <c r="J45">
        <v>21</v>
      </c>
      <c r="K45">
        <v>22</v>
      </c>
      <c r="L45">
        <v>23</v>
      </c>
      <c r="M45">
        <v>24</v>
      </c>
      <c r="N45">
        <v>25</v>
      </c>
      <c r="O45">
        <v>26</v>
      </c>
      <c r="P45">
        <v>27</v>
      </c>
      <c r="Q45">
        <v>28</v>
      </c>
      <c r="R45">
        <v>29</v>
      </c>
      <c r="S45">
        <v>30</v>
      </c>
      <c r="T45">
        <v>31</v>
      </c>
      <c r="U45">
        <v>32</v>
      </c>
      <c r="V45">
        <v>33</v>
      </c>
      <c r="W45">
        <v>34</v>
      </c>
      <c r="X45">
        <v>35</v>
      </c>
      <c r="Y45">
        <v>36</v>
      </c>
      <c r="Z45">
        <v>37</v>
      </c>
      <c r="AA45">
        <v>38</v>
      </c>
      <c r="AB45">
        <v>39</v>
      </c>
      <c r="AC45">
        <v>40</v>
      </c>
      <c r="AD45">
        <v>41</v>
      </c>
      <c r="AE45">
        <v>42</v>
      </c>
      <c r="AF45">
        <v>43</v>
      </c>
      <c r="AG45">
        <v>44</v>
      </c>
      <c r="AH45">
        <v>45</v>
      </c>
      <c r="AI45">
        <v>46</v>
      </c>
      <c r="AJ45">
        <v>47</v>
      </c>
      <c r="AK45">
        <v>48</v>
      </c>
      <c r="AL45">
        <v>49</v>
      </c>
      <c r="AM45">
        <v>50</v>
      </c>
      <c r="AN45">
        <v>51</v>
      </c>
      <c r="AO45">
        <v>52</v>
      </c>
      <c r="AP45">
        <v>53</v>
      </c>
      <c r="AQ45">
        <v>54</v>
      </c>
      <c r="AR45">
        <v>55</v>
      </c>
      <c r="AS45">
        <v>56</v>
      </c>
      <c r="AT45">
        <v>57</v>
      </c>
      <c r="AU45">
        <v>58</v>
      </c>
      <c r="AV45">
        <v>59</v>
      </c>
      <c r="AW45">
        <v>60</v>
      </c>
      <c r="AX45">
        <v>61</v>
      </c>
      <c r="AY45">
        <v>62</v>
      </c>
    </row>
    <row r="46" spans="1:51" x14ac:dyDescent="0.3">
      <c r="B46" s="35" t="s">
        <v>95</v>
      </c>
      <c r="C46">
        <v>12</v>
      </c>
      <c r="D46">
        <v>13</v>
      </c>
      <c r="E46">
        <v>14</v>
      </c>
      <c r="F46">
        <v>15</v>
      </c>
      <c r="G46">
        <v>16</v>
      </c>
      <c r="H46">
        <v>17</v>
      </c>
      <c r="I46">
        <v>18</v>
      </c>
      <c r="J46">
        <v>19</v>
      </c>
      <c r="K46">
        <v>20</v>
      </c>
      <c r="L46">
        <v>21</v>
      </c>
      <c r="M46">
        <v>22</v>
      </c>
      <c r="N46">
        <v>23</v>
      </c>
      <c r="O46">
        <v>24</v>
      </c>
      <c r="P46">
        <v>25</v>
      </c>
      <c r="Q46">
        <v>26</v>
      </c>
      <c r="R46">
        <v>27</v>
      </c>
      <c r="S46">
        <v>28</v>
      </c>
      <c r="T46">
        <v>29</v>
      </c>
      <c r="U46">
        <v>30</v>
      </c>
      <c r="V46">
        <v>31</v>
      </c>
      <c r="W46">
        <v>32</v>
      </c>
      <c r="X46">
        <v>33</v>
      </c>
      <c r="Y46">
        <v>34</v>
      </c>
      <c r="Z46">
        <v>35</v>
      </c>
      <c r="AA46">
        <v>36</v>
      </c>
      <c r="AB46">
        <v>37</v>
      </c>
      <c r="AC46">
        <v>38</v>
      </c>
      <c r="AD46">
        <v>39</v>
      </c>
      <c r="AE46">
        <v>40</v>
      </c>
      <c r="AF46">
        <v>41</v>
      </c>
      <c r="AG46">
        <v>42</v>
      </c>
      <c r="AH46">
        <v>43</v>
      </c>
      <c r="AI46">
        <v>44</v>
      </c>
      <c r="AJ46">
        <v>45</v>
      </c>
      <c r="AK46">
        <v>46</v>
      </c>
      <c r="AL46">
        <v>47</v>
      </c>
      <c r="AM46">
        <v>48</v>
      </c>
      <c r="AN46">
        <v>49</v>
      </c>
      <c r="AO46">
        <v>50</v>
      </c>
      <c r="AP46">
        <v>51</v>
      </c>
      <c r="AQ46">
        <v>52</v>
      </c>
      <c r="AR46">
        <v>53</v>
      </c>
      <c r="AS46">
        <v>54</v>
      </c>
      <c r="AT46">
        <v>55</v>
      </c>
      <c r="AU46">
        <v>56</v>
      </c>
      <c r="AV46">
        <v>57</v>
      </c>
      <c r="AW46">
        <v>58</v>
      </c>
      <c r="AX46">
        <v>59</v>
      </c>
      <c r="AY46">
        <v>60</v>
      </c>
    </row>
    <row r="47" spans="1:51" ht="15" thickBot="1" x14ac:dyDescent="0.35">
      <c r="B47" s="1"/>
      <c r="C47" s="16"/>
      <c r="D47" s="16"/>
      <c r="E47" s="16"/>
      <c r="F47" s="16"/>
      <c r="G47" s="16"/>
      <c r="H47" s="16"/>
      <c r="I47" s="16"/>
      <c r="J47" s="16"/>
      <c r="K47" s="16"/>
      <c r="L47" s="16"/>
      <c r="M47" s="16"/>
      <c r="N47" s="16"/>
      <c r="O47" s="16"/>
      <c r="P47" s="16"/>
    </row>
    <row r="48" spans="1:51" x14ac:dyDescent="0.3">
      <c r="A48" s="276" t="s">
        <v>76</v>
      </c>
      <c r="B48" s="12" t="s">
        <v>11</v>
      </c>
      <c r="C48" s="10"/>
      <c r="D48" s="11"/>
      <c r="E48" s="11"/>
      <c r="F48" s="36"/>
      <c r="G48" s="11"/>
      <c r="H48" s="11"/>
      <c r="I48" s="11"/>
      <c r="J48" s="11"/>
      <c r="K48" s="36"/>
      <c r="L48" s="10"/>
      <c r="M48" s="11"/>
      <c r="N48" s="11"/>
      <c r="O48" s="11"/>
      <c r="P48" s="36"/>
      <c r="Q48" s="11"/>
      <c r="R48" s="11"/>
      <c r="S48" s="11"/>
      <c r="T48" s="11"/>
      <c r="U48" s="36"/>
      <c r="V48" s="10"/>
      <c r="W48" s="11"/>
      <c r="X48" s="11"/>
      <c r="Y48" s="11"/>
      <c r="Z48" s="36"/>
      <c r="AA48" s="10"/>
      <c r="AB48" s="11"/>
      <c r="AC48" s="11"/>
      <c r="AD48" s="11"/>
      <c r="AE48" s="36"/>
      <c r="AF48" s="10"/>
      <c r="AG48" s="11"/>
      <c r="AH48" s="11"/>
      <c r="AI48" s="11"/>
      <c r="AJ48" s="36"/>
      <c r="AK48" s="10"/>
      <c r="AL48" s="11"/>
      <c r="AM48" s="11"/>
      <c r="AN48" s="11"/>
      <c r="AO48" s="36"/>
      <c r="AP48" s="11"/>
      <c r="AQ48" s="11"/>
      <c r="AR48" s="11"/>
      <c r="AS48" s="11"/>
      <c r="AT48" s="11"/>
      <c r="AU48" s="11"/>
      <c r="AV48" s="11"/>
      <c r="AW48" s="11"/>
      <c r="AX48" s="11"/>
      <c r="AY48" s="36"/>
    </row>
    <row r="49" spans="1:51" x14ac:dyDescent="0.3">
      <c r="A49" s="277"/>
      <c r="B49" s="13" t="s">
        <v>12</v>
      </c>
      <c r="C49" s="2"/>
      <c r="F49" s="3"/>
      <c r="K49" s="3"/>
      <c r="L49" s="2"/>
      <c r="P49" s="3"/>
      <c r="U49" s="3"/>
      <c r="V49" s="2"/>
      <c r="Z49" s="3"/>
      <c r="AA49" s="2"/>
      <c r="AE49" s="3"/>
      <c r="AF49" s="2"/>
      <c r="AJ49" s="3"/>
      <c r="AK49" s="2"/>
      <c r="AO49" s="3"/>
      <c r="AY49" s="3"/>
    </row>
    <row r="50" spans="1:51" ht="69" customHeight="1" x14ac:dyDescent="0.3">
      <c r="A50" s="277"/>
      <c r="B50" s="13" t="s">
        <v>13</v>
      </c>
      <c r="C50" s="85"/>
      <c r="F50" s="3"/>
      <c r="K50" s="3"/>
      <c r="L50" s="2"/>
      <c r="P50" s="3"/>
      <c r="U50" s="3"/>
      <c r="V50" s="2"/>
      <c r="Z50" s="3"/>
      <c r="AA50" s="2"/>
      <c r="AE50" s="3"/>
      <c r="AF50" s="2"/>
      <c r="AJ50" s="3"/>
      <c r="AK50" s="2"/>
      <c r="AO50" s="3"/>
      <c r="AY50" s="3"/>
    </row>
    <row r="51" spans="1:51" ht="45.6" customHeight="1" x14ac:dyDescent="0.3">
      <c r="A51" s="277"/>
      <c r="B51" s="13" t="s">
        <v>14</v>
      </c>
      <c r="C51" s="84"/>
      <c r="D51" s="76"/>
      <c r="E51" s="135"/>
      <c r="F51" s="3"/>
      <c r="K51" s="3"/>
      <c r="L51" s="2"/>
      <c r="P51" s="3"/>
      <c r="Q51" s="145"/>
      <c r="R51" s="96"/>
      <c r="S51" s="96"/>
      <c r="T51" s="96"/>
      <c r="U51" s="97"/>
      <c r="V51" s="145"/>
      <c r="W51" s="96"/>
      <c r="X51" s="96"/>
      <c r="Y51" s="96"/>
      <c r="Z51" s="97"/>
      <c r="AA51" s="145"/>
      <c r="AB51" s="96"/>
      <c r="AC51" s="96"/>
      <c r="AD51" s="96"/>
      <c r="AE51" s="97"/>
      <c r="AF51" s="2"/>
      <c r="AJ51" s="3"/>
      <c r="AK51" s="2"/>
      <c r="AO51" s="3"/>
      <c r="AY51" s="3"/>
    </row>
    <row r="52" spans="1:51" ht="73.2" customHeight="1" x14ac:dyDescent="0.3">
      <c r="A52" s="277"/>
      <c r="B52" s="13" t="s">
        <v>15</v>
      </c>
      <c r="C52" s="84"/>
      <c r="F52" s="3"/>
      <c r="K52" s="3"/>
      <c r="L52" s="2"/>
      <c r="P52" s="3"/>
      <c r="Q52" s="145"/>
      <c r="R52" s="96"/>
      <c r="S52" s="96"/>
      <c r="T52" s="96"/>
      <c r="U52" s="97"/>
      <c r="V52" s="145"/>
      <c r="W52" s="96"/>
      <c r="X52" s="96"/>
      <c r="Y52" s="96"/>
      <c r="Z52" s="97"/>
      <c r="AA52" s="145"/>
      <c r="AB52" s="96"/>
      <c r="AC52" s="96"/>
      <c r="AD52" s="96"/>
      <c r="AE52" s="97"/>
      <c r="AF52" s="2"/>
      <c r="AJ52" s="3"/>
      <c r="AK52" s="2"/>
      <c r="AO52" s="3"/>
      <c r="AY52" s="3"/>
    </row>
    <row r="53" spans="1:51" ht="14.4" customHeight="1" x14ac:dyDescent="0.3">
      <c r="A53" s="277"/>
      <c r="B53" s="13" t="s">
        <v>16</v>
      </c>
      <c r="C53" s="2"/>
      <c r="F53" s="3"/>
      <c r="K53" s="3"/>
      <c r="L53" s="2"/>
      <c r="P53" s="3"/>
      <c r="Q53" s="145"/>
      <c r="R53" s="96"/>
      <c r="S53" s="96"/>
      <c r="T53" s="96"/>
      <c r="U53" s="97"/>
      <c r="V53" s="145"/>
      <c r="W53" s="96"/>
      <c r="X53" s="96"/>
      <c r="Y53" s="96"/>
      <c r="Z53" s="97"/>
      <c r="AA53" s="145"/>
      <c r="AB53" s="96"/>
      <c r="AC53" s="96"/>
      <c r="AD53" s="96"/>
      <c r="AE53" s="97"/>
      <c r="AF53" s="2"/>
      <c r="AJ53" s="3"/>
      <c r="AK53" s="2"/>
      <c r="AO53" s="3"/>
      <c r="AY53" s="3"/>
    </row>
    <row r="54" spans="1:51" ht="27.45" customHeight="1" x14ac:dyDescent="0.3">
      <c r="A54" s="277"/>
      <c r="B54" s="13" t="s">
        <v>17</v>
      </c>
      <c r="C54" s="92"/>
      <c r="D54" s="162"/>
      <c r="F54" s="3"/>
      <c r="K54" s="3"/>
      <c r="L54" s="2"/>
      <c r="P54" s="3"/>
      <c r="Q54" s="145"/>
      <c r="R54" s="96"/>
      <c r="S54" s="96"/>
      <c r="T54" s="96"/>
      <c r="U54" s="97"/>
      <c r="V54" s="145"/>
      <c r="W54" s="96"/>
      <c r="X54" s="96"/>
      <c r="Y54" s="96"/>
      <c r="Z54" s="97"/>
      <c r="AA54" s="145"/>
      <c r="AB54" s="96"/>
      <c r="AC54" s="96"/>
      <c r="AD54" s="96"/>
      <c r="AE54" s="97"/>
      <c r="AF54" s="2"/>
      <c r="AJ54" s="3"/>
      <c r="AK54" s="2"/>
      <c r="AO54" s="3"/>
      <c r="AY54" s="3"/>
    </row>
    <row r="55" spans="1:51" ht="14.4" customHeight="1" x14ac:dyDescent="0.3">
      <c r="A55" s="277"/>
      <c r="B55" s="13" t="s">
        <v>18</v>
      </c>
      <c r="C55" s="2"/>
      <c r="F55" s="3"/>
      <c r="K55" s="3"/>
      <c r="L55" s="2"/>
      <c r="P55" s="3"/>
      <c r="Q55" s="145"/>
      <c r="R55" s="96"/>
      <c r="S55" s="96"/>
      <c r="T55" s="96"/>
      <c r="U55" s="97"/>
      <c r="V55" s="145"/>
      <c r="W55" s="96"/>
      <c r="X55" s="96"/>
      <c r="Y55" s="96"/>
      <c r="Z55" s="97"/>
      <c r="AA55" s="145"/>
      <c r="AB55" s="96"/>
      <c r="AC55" s="96"/>
      <c r="AD55" s="96"/>
      <c r="AE55" s="97"/>
      <c r="AF55" s="2"/>
      <c r="AJ55" s="3"/>
      <c r="AK55" s="2"/>
      <c r="AO55" s="3"/>
      <c r="AY55" s="3"/>
    </row>
    <row r="56" spans="1:51" ht="14.4" customHeight="1" x14ac:dyDescent="0.3">
      <c r="A56" s="277"/>
      <c r="B56" s="13" t="s">
        <v>19</v>
      </c>
      <c r="C56" s="2"/>
      <c r="F56" s="3"/>
      <c r="K56" s="3"/>
      <c r="L56" s="2"/>
      <c r="P56" s="3"/>
      <c r="Q56" s="145"/>
      <c r="R56" s="96"/>
      <c r="S56" s="96"/>
      <c r="T56" s="96"/>
      <c r="U56" s="97"/>
      <c r="V56" s="145"/>
      <c r="W56" s="96"/>
      <c r="X56" s="96"/>
      <c r="Y56" s="96"/>
      <c r="Z56" s="97"/>
      <c r="AA56" s="145"/>
      <c r="AB56" s="96"/>
      <c r="AC56" s="96"/>
      <c r="AD56" s="96"/>
      <c r="AE56" s="97"/>
      <c r="AF56" s="2"/>
      <c r="AJ56" s="3"/>
      <c r="AK56" s="2"/>
      <c r="AO56" s="3"/>
      <c r="AY56" s="3"/>
    </row>
    <row r="57" spans="1:51" ht="14.4" customHeight="1" x14ac:dyDescent="0.3">
      <c r="A57" s="277"/>
      <c r="B57" s="13" t="s">
        <v>20</v>
      </c>
      <c r="C57" s="2"/>
      <c r="F57" s="3"/>
      <c r="K57" s="3"/>
      <c r="L57" s="2"/>
      <c r="P57" s="3"/>
      <c r="Q57" s="145"/>
      <c r="R57" s="96"/>
      <c r="S57" s="96"/>
      <c r="T57" s="96"/>
      <c r="U57" s="97"/>
      <c r="V57" s="145"/>
      <c r="W57" s="96"/>
      <c r="X57" s="96"/>
      <c r="Y57" s="96"/>
      <c r="Z57" s="97"/>
      <c r="AA57" s="145"/>
      <c r="AB57" s="96"/>
      <c r="AC57" s="96"/>
      <c r="AD57" s="96"/>
      <c r="AE57" s="97"/>
      <c r="AF57" s="2"/>
      <c r="AJ57" s="3"/>
      <c r="AK57" s="2"/>
      <c r="AO57" s="3"/>
      <c r="AY57" s="3"/>
    </row>
    <row r="58" spans="1:51" ht="61.8" customHeight="1" x14ac:dyDescent="0.3">
      <c r="A58" s="277"/>
      <c r="B58" s="13" t="s">
        <v>21</v>
      </c>
      <c r="C58" s="163"/>
      <c r="F58" s="3"/>
      <c r="K58" s="3"/>
      <c r="L58" s="2"/>
      <c r="P58" s="3"/>
      <c r="U58" s="3"/>
      <c r="V58" s="2"/>
      <c r="Z58" s="164"/>
      <c r="AA58" s="2"/>
      <c r="AE58" s="3"/>
      <c r="AF58" s="2"/>
      <c r="AJ58" s="3"/>
      <c r="AK58" s="2"/>
      <c r="AO58" s="3"/>
      <c r="AY58" s="3"/>
    </row>
    <row r="59" spans="1:51" ht="49.95" customHeight="1" thickBot="1" x14ac:dyDescent="0.35">
      <c r="A59" s="278"/>
      <c r="B59" s="14" t="s">
        <v>22</v>
      </c>
      <c r="C59" s="37"/>
      <c r="D59" s="149"/>
      <c r="E59" s="38"/>
      <c r="F59" s="39"/>
      <c r="G59" s="38"/>
      <c r="H59" s="38"/>
      <c r="I59" s="38"/>
      <c r="J59" s="38"/>
      <c r="K59" s="39"/>
      <c r="L59" s="37"/>
      <c r="M59" s="38"/>
      <c r="N59" s="38"/>
      <c r="O59" s="38"/>
      <c r="P59" s="39"/>
      <c r="U59" s="3"/>
      <c r="V59" s="37"/>
      <c r="W59" s="38"/>
      <c r="X59" s="38"/>
      <c r="Y59" s="38"/>
      <c r="Z59" s="39"/>
      <c r="AA59" s="37"/>
      <c r="AB59" s="38"/>
      <c r="AC59" s="38"/>
      <c r="AD59" s="38"/>
      <c r="AE59" s="39"/>
      <c r="AF59" s="37"/>
      <c r="AG59" s="38"/>
      <c r="AH59" s="38"/>
      <c r="AI59" s="38"/>
      <c r="AJ59" s="39"/>
      <c r="AK59" s="37"/>
      <c r="AL59" s="38"/>
      <c r="AM59" s="38"/>
      <c r="AN59" s="38"/>
      <c r="AO59" s="39"/>
      <c r="AP59" s="38"/>
      <c r="AQ59" s="38"/>
      <c r="AR59" s="38"/>
      <c r="AS59" s="38"/>
      <c r="AT59" s="38"/>
      <c r="AU59" s="38"/>
      <c r="AV59" s="38"/>
      <c r="AW59" s="38"/>
      <c r="AX59" s="38"/>
      <c r="AY59" s="39"/>
    </row>
    <row r="60" spans="1:51" ht="18" x14ac:dyDescent="0.35">
      <c r="A60" s="285" t="s">
        <v>2</v>
      </c>
      <c r="B60" s="72" t="s">
        <v>11</v>
      </c>
      <c r="C60" s="100"/>
      <c r="D60" s="88"/>
      <c r="E60" s="88"/>
      <c r="F60" s="89"/>
      <c r="G60" s="88"/>
      <c r="H60" s="88"/>
      <c r="I60" s="88"/>
      <c r="J60" s="88"/>
      <c r="K60" s="89"/>
      <c r="L60" s="10"/>
      <c r="M60" s="11"/>
      <c r="N60" s="11"/>
      <c r="O60" s="11"/>
      <c r="P60" s="70"/>
      <c r="Q60" s="165"/>
      <c r="R60" s="166"/>
      <c r="S60" s="70"/>
      <c r="T60" s="70"/>
      <c r="U60" s="159"/>
      <c r="V60" s="168"/>
      <c r="W60" s="70"/>
      <c r="X60" s="70"/>
      <c r="Y60" s="70"/>
      <c r="Z60" s="159"/>
      <c r="AA60" s="100"/>
      <c r="AB60" s="88"/>
      <c r="AC60" s="88"/>
      <c r="AD60" s="88"/>
      <c r="AE60" s="89"/>
      <c r="AF60" s="100"/>
      <c r="AG60" s="88"/>
      <c r="AH60" s="88"/>
      <c r="AI60" s="88"/>
      <c r="AJ60" s="89"/>
      <c r="AK60" s="10"/>
      <c r="AL60" s="11"/>
      <c r="AM60" s="11"/>
      <c r="AN60" s="11"/>
      <c r="AO60" s="36"/>
      <c r="AP60" s="10"/>
      <c r="AQ60" s="11"/>
      <c r="AR60" s="11"/>
      <c r="AS60" s="11"/>
      <c r="AT60" s="11"/>
      <c r="AU60" s="11"/>
      <c r="AV60" s="11"/>
      <c r="AW60" s="11"/>
      <c r="AX60" s="11"/>
      <c r="AY60" s="36"/>
    </row>
    <row r="61" spans="1:51" ht="18" x14ac:dyDescent="0.35">
      <c r="A61" s="286"/>
      <c r="B61" s="73" t="s">
        <v>12</v>
      </c>
      <c r="C61" s="144"/>
      <c r="D61" s="151"/>
      <c r="E61" s="96"/>
      <c r="F61" s="97"/>
      <c r="G61" s="115"/>
      <c r="H61" s="96"/>
      <c r="I61" s="96"/>
      <c r="J61" s="4"/>
      <c r="K61" s="90"/>
      <c r="L61" s="2"/>
      <c r="Q61" s="92"/>
      <c r="R61" s="4"/>
      <c r="S61" s="160"/>
      <c r="T61" s="160"/>
      <c r="U61" s="161"/>
      <c r="V61" s="160"/>
      <c r="W61" s="160"/>
      <c r="X61" s="160"/>
      <c r="Y61" s="160"/>
      <c r="Z61" s="161"/>
      <c r="AA61" s="92"/>
      <c r="AB61" s="4"/>
      <c r="AC61" s="4"/>
      <c r="AD61" s="4"/>
      <c r="AE61" s="90"/>
      <c r="AF61" s="92"/>
      <c r="AG61" s="4"/>
      <c r="AH61" s="4"/>
      <c r="AI61" s="4"/>
      <c r="AJ61" s="90"/>
      <c r="AK61" s="92"/>
      <c r="AO61" s="3"/>
      <c r="AP61" s="2"/>
      <c r="AY61" s="3"/>
    </row>
    <row r="62" spans="1:51" ht="73.95" customHeight="1" x14ac:dyDescent="0.3">
      <c r="A62" s="286"/>
      <c r="B62" s="73" t="s">
        <v>13</v>
      </c>
      <c r="C62" s="98"/>
      <c r="D62" s="150"/>
      <c r="E62" s="96"/>
      <c r="F62" s="97"/>
      <c r="G62" s="96"/>
      <c r="H62" s="96"/>
      <c r="I62" s="96"/>
      <c r="J62" s="4"/>
      <c r="K62" s="90"/>
      <c r="L62" s="2"/>
      <c r="Q62" s="92"/>
      <c r="U62" s="3"/>
      <c r="Z62" s="3"/>
      <c r="AA62" s="2"/>
      <c r="AE62" s="3"/>
      <c r="AF62" s="2"/>
      <c r="AH62" s="142"/>
      <c r="AJ62" s="3"/>
      <c r="AK62" s="2"/>
      <c r="AO62" s="3"/>
      <c r="AP62" s="2"/>
      <c r="AY62" s="3"/>
    </row>
    <row r="63" spans="1:51" ht="18" x14ac:dyDescent="0.3">
      <c r="A63" s="286"/>
      <c r="B63" s="73" t="s">
        <v>14</v>
      </c>
      <c r="C63" s="145"/>
      <c r="D63" s="96"/>
      <c r="E63" s="4"/>
      <c r="F63" s="90"/>
      <c r="G63" s="4"/>
      <c r="H63" s="4"/>
      <c r="I63" s="4"/>
      <c r="J63" s="4"/>
      <c r="K63" s="90"/>
      <c r="L63" s="2"/>
      <c r="Q63" s="2"/>
      <c r="U63" s="3"/>
      <c r="Z63" s="3"/>
      <c r="AA63" s="2"/>
      <c r="AE63" s="3"/>
      <c r="AF63" s="2"/>
      <c r="AJ63" s="3"/>
      <c r="AK63" s="2"/>
      <c r="AO63" s="3"/>
      <c r="AP63" s="2"/>
      <c r="AY63" s="3"/>
    </row>
    <row r="64" spans="1:51" ht="18" x14ac:dyDescent="0.3">
      <c r="A64" s="286"/>
      <c r="B64" s="73" t="s">
        <v>15</v>
      </c>
      <c r="C64" s="145"/>
      <c r="D64" s="96"/>
      <c r="E64" s="4"/>
      <c r="F64" s="90"/>
      <c r="G64" s="4"/>
      <c r="H64" s="4"/>
      <c r="I64" s="4"/>
      <c r="J64" s="4"/>
      <c r="K64" s="90"/>
      <c r="L64" s="2"/>
      <c r="Q64" s="2"/>
      <c r="U64" s="3"/>
      <c r="Z64" s="3"/>
      <c r="AA64" s="2"/>
      <c r="AE64" s="3"/>
      <c r="AF64" s="2"/>
      <c r="AJ64" s="3"/>
      <c r="AK64" s="2"/>
      <c r="AO64" s="3"/>
      <c r="AP64" s="2"/>
      <c r="AY64" s="3"/>
    </row>
    <row r="65" spans="1:51" ht="18" x14ac:dyDescent="0.3">
      <c r="A65" s="286"/>
      <c r="B65" s="73" t="s">
        <v>16</v>
      </c>
      <c r="C65" s="98"/>
      <c r="D65" s="96"/>
      <c r="E65" s="4"/>
      <c r="F65" s="3"/>
      <c r="G65" s="115"/>
      <c r="H65" s="96"/>
      <c r="I65" s="4"/>
      <c r="J65" s="96"/>
      <c r="K65" s="90"/>
      <c r="L65" s="2"/>
      <c r="Q65" s="2"/>
      <c r="T65" s="96"/>
      <c r="U65" s="3"/>
      <c r="Z65" s="3"/>
      <c r="AA65" s="2"/>
      <c r="AE65" s="3"/>
      <c r="AF65" s="2"/>
      <c r="AJ65" s="3"/>
      <c r="AK65" s="120"/>
      <c r="AO65" s="3"/>
      <c r="AP65" s="2"/>
      <c r="AY65" s="3"/>
    </row>
    <row r="66" spans="1:51" ht="18" x14ac:dyDescent="0.3">
      <c r="A66" s="286"/>
      <c r="B66" s="73" t="s">
        <v>17</v>
      </c>
      <c r="C66" s="145"/>
      <c r="D66" s="96"/>
      <c r="E66" s="4"/>
      <c r="F66" s="90"/>
      <c r="G66" s="76"/>
      <c r="H66" s="4"/>
      <c r="I66" s="4"/>
      <c r="J66" s="4"/>
      <c r="K66" s="90"/>
      <c r="L66" s="2"/>
      <c r="Q66" s="2"/>
      <c r="R66" s="96"/>
      <c r="S66" s="96"/>
      <c r="T66" s="96"/>
      <c r="U66" s="3"/>
      <c r="Z66" s="3"/>
      <c r="AA66" s="2"/>
      <c r="AE66" s="3"/>
      <c r="AF66" s="2"/>
      <c r="AJ66" s="3"/>
      <c r="AK66" s="2"/>
      <c r="AO66" s="3"/>
      <c r="AP66" s="2"/>
      <c r="AY66" s="3"/>
    </row>
    <row r="67" spans="1:51" ht="18" x14ac:dyDescent="0.3">
      <c r="A67" s="286"/>
      <c r="B67" s="73" t="s">
        <v>18</v>
      </c>
      <c r="C67" s="145"/>
      <c r="D67" s="96"/>
      <c r="E67" s="4"/>
      <c r="F67" s="90"/>
      <c r="G67" s="4"/>
      <c r="H67" s="4"/>
      <c r="I67" s="4"/>
      <c r="J67" s="4"/>
      <c r="K67" s="90"/>
      <c r="L67" s="2"/>
      <c r="Q67" s="2"/>
      <c r="R67" s="96"/>
      <c r="S67" s="96"/>
      <c r="T67" s="96"/>
      <c r="U67" s="3"/>
      <c r="Z67" s="3"/>
      <c r="AA67" s="2"/>
      <c r="AE67" s="3"/>
      <c r="AF67" s="2"/>
      <c r="AJ67" s="3"/>
      <c r="AK67" s="2"/>
      <c r="AO67" s="3"/>
      <c r="AP67" s="2"/>
      <c r="AY67" s="3"/>
    </row>
    <row r="68" spans="1:51" ht="18" x14ac:dyDescent="0.3">
      <c r="A68" s="286"/>
      <c r="B68" s="73" t="s">
        <v>19</v>
      </c>
      <c r="C68" s="144"/>
      <c r="D68" s="96"/>
      <c r="E68" s="4"/>
      <c r="F68" s="90"/>
      <c r="G68" s="4"/>
      <c r="H68" s="4"/>
      <c r="I68" s="4"/>
      <c r="J68" s="4"/>
      <c r="K68" s="90"/>
      <c r="L68" s="2"/>
      <c r="Q68" s="2"/>
      <c r="R68" s="96"/>
      <c r="S68" s="96"/>
      <c r="T68" s="96"/>
      <c r="U68" s="3"/>
      <c r="Z68" s="3"/>
      <c r="AA68" s="2"/>
      <c r="AE68" s="3"/>
      <c r="AF68" s="2"/>
      <c r="AJ68" s="3"/>
      <c r="AK68" s="2"/>
      <c r="AO68" s="3"/>
      <c r="AP68" s="2"/>
      <c r="AY68" s="3"/>
    </row>
    <row r="69" spans="1:51" ht="18" x14ac:dyDescent="0.3">
      <c r="A69" s="286"/>
      <c r="B69" s="73" t="s">
        <v>20</v>
      </c>
      <c r="C69" s="91"/>
      <c r="D69" s="96"/>
      <c r="E69" s="4"/>
      <c r="F69" s="90"/>
      <c r="G69" s="4"/>
      <c r="H69" s="4"/>
      <c r="I69" s="4"/>
      <c r="J69" s="4"/>
      <c r="K69" s="90"/>
      <c r="L69" s="2"/>
      <c r="P69" s="288"/>
      <c r="Q69" s="2"/>
      <c r="U69" s="3"/>
      <c r="Z69" s="3"/>
      <c r="AA69" s="2"/>
      <c r="AE69" s="3"/>
      <c r="AF69" s="2"/>
      <c r="AJ69" s="3"/>
      <c r="AK69" s="2"/>
      <c r="AO69" s="3"/>
      <c r="AP69" s="2"/>
      <c r="AY69" s="3"/>
    </row>
    <row r="70" spans="1:51" ht="18" x14ac:dyDescent="0.35">
      <c r="A70" s="286"/>
      <c r="B70" s="73" t="s">
        <v>21</v>
      </c>
      <c r="C70" s="92"/>
      <c r="D70" s="4"/>
      <c r="E70" s="4"/>
      <c r="F70" s="90"/>
      <c r="G70" s="4"/>
      <c r="H70" s="4"/>
      <c r="I70" s="4"/>
      <c r="J70" s="4"/>
      <c r="K70" s="90"/>
      <c r="L70" s="2"/>
      <c r="P70" s="289"/>
      <c r="Q70" s="167"/>
      <c r="U70" s="3"/>
      <c r="Z70" s="3"/>
      <c r="AA70" s="2"/>
      <c r="AE70" s="3"/>
      <c r="AF70" s="2"/>
      <c r="AJ70" s="3"/>
      <c r="AK70" s="2"/>
      <c r="AO70" s="3"/>
      <c r="AP70" s="2"/>
      <c r="AY70" s="3"/>
    </row>
    <row r="71" spans="1:51" ht="25.95" customHeight="1" thickBot="1" x14ac:dyDescent="0.35">
      <c r="A71" s="287"/>
      <c r="B71" s="74" t="s">
        <v>22</v>
      </c>
      <c r="C71" s="93"/>
      <c r="D71" s="94"/>
      <c r="E71" s="94"/>
      <c r="F71" s="95"/>
      <c r="G71" s="94"/>
      <c r="H71" s="94"/>
      <c r="I71" s="94"/>
      <c r="J71" s="94"/>
      <c r="K71" s="95"/>
      <c r="L71" s="37"/>
      <c r="M71" s="38"/>
      <c r="N71" s="38"/>
      <c r="O71" s="38"/>
      <c r="P71" s="290"/>
      <c r="Q71" s="37"/>
      <c r="R71" s="38"/>
      <c r="S71" s="38"/>
      <c r="T71" s="38"/>
      <c r="U71" s="39"/>
      <c r="Z71" s="3"/>
      <c r="AA71" s="37"/>
      <c r="AB71" s="38"/>
      <c r="AC71" s="38"/>
      <c r="AD71" s="38"/>
      <c r="AE71" s="39"/>
      <c r="AF71" s="37"/>
      <c r="AG71" s="38"/>
      <c r="AH71" s="38"/>
      <c r="AI71" s="38"/>
      <c r="AJ71" s="39"/>
      <c r="AK71" s="37"/>
      <c r="AL71" s="38"/>
      <c r="AM71" s="38"/>
      <c r="AN71" s="38"/>
      <c r="AO71" s="39"/>
      <c r="AP71" s="37"/>
      <c r="AQ71" s="38"/>
      <c r="AR71" s="38"/>
      <c r="AS71" s="38"/>
      <c r="AT71" s="38"/>
      <c r="AU71" s="38"/>
      <c r="AV71" s="38"/>
      <c r="AW71" s="38"/>
      <c r="AX71" s="38"/>
      <c r="AY71" s="39"/>
    </row>
    <row r="72" spans="1:51" ht="112.95" customHeight="1" x14ac:dyDescent="0.3">
      <c r="A72" s="279" t="s">
        <v>80</v>
      </c>
      <c r="B72" s="12" t="s">
        <v>11</v>
      </c>
      <c r="C72" s="117"/>
      <c r="D72" s="11"/>
      <c r="E72" s="11"/>
      <c r="F72" s="36"/>
      <c r="G72" s="10"/>
      <c r="H72" s="11"/>
      <c r="I72" s="11"/>
      <c r="J72" s="11"/>
      <c r="K72" s="36"/>
      <c r="L72" s="10"/>
      <c r="M72" s="11"/>
      <c r="N72" s="11"/>
      <c r="O72" s="11"/>
      <c r="P72" s="36"/>
      <c r="Q72" s="69"/>
      <c r="R72" s="11"/>
      <c r="S72" s="11"/>
      <c r="T72" s="11"/>
      <c r="U72" s="169"/>
      <c r="V72" s="10"/>
      <c r="W72" s="11"/>
      <c r="X72" s="11"/>
      <c r="Y72" s="170"/>
      <c r="Z72" s="169"/>
      <c r="AA72" s="10"/>
      <c r="AB72" s="11"/>
      <c r="AC72" s="11"/>
      <c r="AD72" s="11"/>
      <c r="AE72" s="36"/>
      <c r="AF72" s="117"/>
      <c r="AG72" s="11"/>
      <c r="AH72" s="11"/>
      <c r="AI72" s="11"/>
      <c r="AJ72" s="36"/>
      <c r="AK72" s="10"/>
      <c r="AL72" s="11"/>
      <c r="AM72" s="11"/>
      <c r="AN72" s="11"/>
      <c r="AO72" s="36"/>
      <c r="AP72" s="10"/>
      <c r="AQ72" s="11"/>
      <c r="AR72" s="11"/>
      <c r="AS72" s="11"/>
      <c r="AT72" s="11"/>
      <c r="AU72" s="11"/>
      <c r="AV72" s="11"/>
      <c r="AW72" s="11"/>
      <c r="AX72" s="11"/>
      <c r="AY72" s="36"/>
    </row>
    <row r="73" spans="1:51" ht="68.400000000000006" customHeight="1" x14ac:dyDescent="0.3">
      <c r="A73" s="280"/>
      <c r="B73" s="13" t="s">
        <v>12</v>
      </c>
      <c r="C73" s="2"/>
      <c r="D73" s="171"/>
      <c r="F73" s="3"/>
      <c r="G73" s="2"/>
      <c r="J73" s="172"/>
      <c r="K73" s="3"/>
      <c r="L73" s="2"/>
      <c r="N73" s="172"/>
      <c r="P73" s="41"/>
      <c r="T73" s="158"/>
      <c r="U73" s="3"/>
      <c r="V73" s="2"/>
      <c r="Z73" s="3"/>
      <c r="AA73" s="2"/>
      <c r="AB73" s="173"/>
      <c r="AE73" s="3"/>
      <c r="AF73" s="2"/>
      <c r="AJ73" s="3"/>
      <c r="AK73" s="2"/>
      <c r="AO73" s="3"/>
      <c r="AP73" s="2"/>
      <c r="AY73" s="3"/>
    </row>
    <row r="74" spans="1:51" ht="49.8" customHeight="1" x14ac:dyDescent="0.3">
      <c r="A74" s="280"/>
      <c r="B74" s="13" t="s">
        <v>13</v>
      </c>
      <c r="C74" s="84"/>
      <c r="D74" s="76"/>
      <c r="F74" s="3"/>
      <c r="G74" s="2"/>
      <c r="K74" s="3"/>
      <c r="L74" s="2"/>
      <c r="P74" s="68"/>
      <c r="U74" s="3"/>
      <c r="V74" s="2"/>
      <c r="Z74" s="3"/>
      <c r="AA74" s="2"/>
      <c r="AE74" s="3"/>
      <c r="AF74" s="2"/>
      <c r="AJ74" s="3"/>
      <c r="AK74" s="2"/>
      <c r="AO74" s="3"/>
      <c r="AP74" s="2"/>
      <c r="AY74" s="3"/>
    </row>
    <row r="75" spans="1:51" ht="45.45" customHeight="1" x14ac:dyDescent="0.3">
      <c r="A75" s="280"/>
      <c r="B75" s="13" t="s">
        <v>14</v>
      </c>
      <c r="C75" s="84"/>
      <c r="D75" s="76"/>
      <c r="F75" s="3"/>
      <c r="G75" s="2"/>
      <c r="K75" s="3"/>
      <c r="L75" s="2"/>
      <c r="P75" s="3"/>
      <c r="U75" s="3"/>
      <c r="V75" s="2"/>
      <c r="Z75" s="3"/>
      <c r="AA75" s="2"/>
      <c r="AE75" s="3"/>
      <c r="AF75" s="2"/>
      <c r="AJ75" s="3"/>
      <c r="AK75" s="2"/>
      <c r="AO75" s="3"/>
      <c r="AP75" s="2"/>
      <c r="AY75" s="3"/>
    </row>
    <row r="76" spans="1:51" ht="131.4" customHeight="1" x14ac:dyDescent="0.3">
      <c r="A76" s="280"/>
      <c r="B76" s="13" t="s">
        <v>15</v>
      </c>
      <c r="C76" s="84"/>
      <c r="F76" s="3"/>
      <c r="G76" s="2"/>
      <c r="K76" s="121"/>
      <c r="L76" s="2"/>
      <c r="N76" s="135"/>
      <c r="P76" s="155"/>
      <c r="Q76" s="135"/>
      <c r="U76" s="3"/>
      <c r="V76" s="112"/>
      <c r="W76" s="59"/>
      <c r="X76" s="153"/>
      <c r="Z76" s="3"/>
      <c r="AA76" s="2"/>
      <c r="AE76" s="155"/>
      <c r="AF76" s="120"/>
      <c r="AJ76" s="121"/>
      <c r="AK76" s="2"/>
      <c r="AO76" s="3"/>
      <c r="AP76" s="2"/>
      <c r="AY76" s="3"/>
    </row>
    <row r="77" spans="1:51" ht="40.950000000000003" customHeight="1" x14ac:dyDescent="0.3">
      <c r="A77" s="280"/>
      <c r="B77" s="13" t="s">
        <v>16</v>
      </c>
      <c r="F77" s="3"/>
      <c r="G77" s="2"/>
      <c r="J77" s="76"/>
      <c r="K77" s="3"/>
      <c r="L77" s="120"/>
      <c r="M77" s="76"/>
      <c r="N77" s="4"/>
      <c r="P77" s="90"/>
      <c r="U77" s="3"/>
      <c r="V77" s="2"/>
      <c r="Z77" s="3"/>
      <c r="AA77" s="2"/>
      <c r="AE77" s="3"/>
      <c r="AF77" s="2"/>
      <c r="AJ77" s="3"/>
      <c r="AK77" s="2"/>
      <c r="AO77" s="3"/>
      <c r="AP77" s="2"/>
      <c r="AY77" s="3"/>
    </row>
    <row r="78" spans="1:51" ht="111.6" customHeight="1" x14ac:dyDescent="0.3">
      <c r="A78" s="280"/>
      <c r="B78" s="13" t="s">
        <v>17</v>
      </c>
      <c r="C78" s="156"/>
      <c r="E78" s="135"/>
      <c r="F78" s="3"/>
      <c r="G78" s="2"/>
      <c r="J78" s="76"/>
      <c r="K78" s="121"/>
      <c r="L78" s="120"/>
      <c r="N78" s="76"/>
      <c r="O78" s="4"/>
      <c r="P78" s="3"/>
      <c r="U78" s="3"/>
      <c r="V78" s="2"/>
      <c r="Y78" s="174"/>
      <c r="Z78" s="3"/>
      <c r="AA78" s="2"/>
      <c r="AE78" s="3"/>
      <c r="AF78" s="2"/>
      <c r="AJ78" s="3"/>
      <c r="AK78" s="2"/>
      <c r="AO78" s="3"/>
      <c r="AP78" s="2"/>
      <c r="AY78" s="3"/>
    </row>
    <row r="79" spans="1:51" ht="50.4" customHeight="1" x14ac:dyDescent="0.3">
      <c r="A79" s="280"/>
      <c r="B79" s="13" t="s">
        <v>18</v>
      </c>
      <c r="C79" s="175"/>
      <c r="F79" s="176"/>
      <c r="G79" s="2"/>
      <c r="K79" s="176"/>
      <c r="L79" s="2"/>
      <c r="P79" s="176"/>
      <c r="U79" s="176"/>
      <c r="V79" s="2"/>
      <c r="Z79" s="176"/>
      <c r="AA79" s="2"/>
      <c r="AE79" s="176"/>
      <c r="AF79" s="2"/>
      <c r="AJ79" s="176"/>
      <c r="AK79" s="2"/>
      <c r="AO79" s="176"/>
      <c r="AP79" s="2"/>
      <c r="AY79" s="3"/>
    </row>
    <row r="80" spans="1:51" x14ac:dyDescent="0.3">
      <c r="A80" s="280"/>
      <c r="B80" s="13" t="s">
        <v>19</v>
      </c>
      <c r="C80" s="40"/>
      <c r="D80" s="75"/>
      <c r="E80" s="15"/>
      <c r="F80" s="41"/>
      <c r="G80" s="40"/>
      <c r="H80" s="15"/>
      <c r="I80" s="15"/>
      <c r="J80" s="15"/>
      <c r="K80" s="41"/>
      <c r="L80" s="40"/>
      <c r="M80" s="15"/>
      <c r="N80" s="15"/>
      <c r="O80" s="15"/>
      <c r="P80" s="41"/>
      <c r="Q80" s="15"/>
      <c r="R80" s="15"/>
      <c r="U80" s="3"/>
      <c r="V80" s="2"/>
      <c r="Z80" s="3"/>
      <c r="AA80" s="2"/>
      <c r="AE80" s="3"/>
      <c r="AF80" s="2"/>
      <c r="AJ80" s="3"/>
      <c r="AK80" s="2"/>
      <c r="AO80" s="3"/>
      <c r="AP80" s="2"/>
      <c r="AY80" s="3"/>
    </row>
    <row r="81" spans="1:51" ht="49.2" customHeight="1" x14ac:dyDescent="0.3">
      <c r="A81" s="280"/>
      <c r="B81" s="13" t="s">
        <v>20</v>
      </c>
      <c r="C81" s="92"/>
      <c r="D81" s="4"/>
      <c r="F81" s="3"/>
      <c r="G81" s="2"/>
      <c r="J81" s="4"/>
      <c r="K81" s="3"/>
      <c r="L81" s="2"/>
      <c r="P81" s="121"/>
      <c r="R81" s="4"/>
      <c r="U81" s="3"/>
      <c r="V81" s="2"/>
      <c r="Z81" s="90"/>
      <c r="AA81" s="2"/>
      <c r="AB81" s="4"/>
      <c r="AE81" s="3"/>
      <c r="AF81" s="2"/>
      <c r="AJ81" s="3"/>
      <c r="AK81" s="2"/>
      <c r="AO81" s="3"/>
      <c r="AP81" s="2"/>
      <c r="AY81" s="3"/>
    </row>
    <row r="82" spans="1:51" x14ac:dyDescent="0.3">
      <c r="A82" s="280"/>
      <c r="B82" s="13" t="s">
        <v>21</v>
      </c>
      <c r="C82" s="84"/>
      <c r="F82" s="3"/>
      <c r="G82" s="2"/>
      <c r="K82" s="3"/>
      <c r="L82" s="2"/>
      <c r="P82" s="3"/>
      <c r="U82" s="3"/>
      <c r="V82" s="2"/>
      <c r="Z82" s="3"/>
      <c r="AA82" s="2"/>
      <c r="AE82" s="3"/>
      <c r="AF82" s="2"/>
      <c r="AJ82" s="3"/>
      <c r="AK82" s="2"/>
      <c r="AO82" s="3"/>
      <c r="AP82" s="2"/>
      <c r="AY82" s="3"/>
    </row>
    <row r="83" spans="1:51" ht="15" thickBot="1" x14ac:dyDescent="0.35">
      <c r="A83" s="281"/>
      <c r="B83" s="14" t="s">
        <v>22</v>
      </c>
      <c r="C83" s="84"/>
      <c r="D83" s="38"/>
      <c r="E83" s="38"/>
      <c r="F83" s="39"/>
      <c r="G83" s="37"/>
      <c r="H83" s="38"/>
      <c r="I83" s="38"/>
      <c r="J83" s="38"/>
      <c r="K83" s="39"/>
      <c r="L83" s="37"/>
      <c r="M83" s="38"/>
      <c r="N83" s="38"/>
      <c r="O83" s="38"/>
      <c r="P83" s="39"/>
      <c r="Q83" s="38"/>
      <c r="R83" s="38"/>
      <c r="S83" s="38"/>
      <c r="T83" s="38"/>
      <c r="U83" s="39"/>
      <c r="V83" s="37"/>
      <c r="W83" s="38"/>
      <c r="X83" s="38"/>
      <c r="Y83" s="38"/>
      <c r="Z83" s="39"/>
      <c r="AA83" s="37"/>
      <c r="AB83" s="38"/>
      <c r="AC83" s="38"/>
      <c r="AD83" s="38"/>
      <c r="AE83" s="39"/>
      <c r="AF83" s="37"/>
      <c r="AG83" s="38"/>
      <c r="AH83" s="38"/>
      <c r="AI83" s="38"/>
      <c r="AJ83" s="39"/>
      <c r="AK83" s="37"/>
      <c r="AL83" s="38"/>
      <c r="AM83" s="38"/>
      <c r="AN83" s="38"/>
      <c r="AO83" s="39"/>
      <c r="AP83" s="37"/>
      <c r="AQ83" s="38"/>
      <c r="AR83" s="38"/>
      <c r="AS83" s="38"/>
      <c r="AT83" s="38"/>
      <c r="AU83" s="38"/>
      <c r="AV83" s="38"/>
      <c r="AW83" s="38"/>
      <c r="AX83" s="38"/>
      <c r="AY83" s="39"/>
    </row>
    <row r="84" spans="1:51" x14ac:dyDescent="0.3">
      <c r="A84" s="282" t="s">
        <v>26</v>
      </c>
      <c r="B84" s="12" t="s">
        <v>11</v>
      </c>
      <c r="C84" s="86"/>
      <c r="D84" s="11"/>
      <c r="E84" s="11"/>
      <c r="F84" s="11"/>
      <c r="G84" s="2"/>
      <c r="K84" s="3"/>
      <c r="L84" s="10"/>
      <c r="M84" s="11"/>
      <c r="N84" s="11"/>
      <c r="O84" s="11"/>
      <c r="P84" s="36"/>
      <c r="Q84" s="10"/>
      <c r="R84" s="11"/>
      <c r="S84" s="11"/>
      <c r="T84" s="11"/>
      <c r="U84" s="36"/>
      <c r="V84" s="10"/>
      <c r="W84" s="11"/>
      <c r="X84" s="11"/>
      <c r="Y84" s="11"/>
      <c r="Z84" s="36"/>
      <c r="AA84" s="10"/>
      <c r="AB84" s="11"/>
      <c r="AC84" s="11"/>
      <c r="AD84" s="11"/>
      <c r="AE84" s="36"/>
      <c r="AF84" s="10"/>
      <c r="AG84" s="11"/>
      <c r="AH84" s="11"/>
      <c r="AI84" s="11"/>
      <c r="AJ84" s="11"/>
      <c r="AK84" s="10"/>
      <c r="AL84" s="11"/>
      <c r="AM84" s="11"/>
      <c r="AN84" s="11"/>
      <c r="AO84" s="36"/>
      <c r="AP84" s="11"/>
      <c r="AQ84" s="11"/>
      <c r="AR84" s="11"/>
      <c r="AS84" s="11"/>
      <c r="AT84" s="11"/>
      <c r="AU84" s="11"/>
      <c r="AV84" s="11"/>
      <c r="AW84" s="11"/>
      <c r="AX84" s="11"/>
      <c r="AY84" s="36"/>
    </row>
    <row r="85" spans="1:51" x14ac:dyDescent="0.3">
      <c r="A85" s="283"/>
      <c r="B85" s="13" t="s">
        <v>12</v>
      </c>
      <c r="C85" s="87"/>
      <c r="G85" s="2"/>
      <c r="K85" s="3"/>
      <c r="L85" s="2"/>
      <c r="P85" s="3"/>
      <c r="Q85" s="2"/>
      <c r="U85" s="3"/>
      <c r="V85" s="2"/>
      <c r="Z85" s="3"/>
      <c r="AA85" s="2"/>
      <c r="AE85" s="3"/>
      <c r="AF85" s="2"/>
      <c r="AK85" s="2"/>
      <c r="AO85" s="3"/>
      <c r="AY85" s="3"/>
    </row>
    <row r="86" spans="1:51" x14ac:dyDescent="0.3">
      <c r="A86" s="283"/>
      <c r="B86" s="13" t="s">
        <v>13</v>
      </c>
      <c r="C86" s="2"/>
      <c r="G86" s="2"/>
      <c r="K86" s="3"/>
      <c r="L86" s="2"/>
      <c r="P86" s="3"/>
      <c r="Q86" s="2"/>
      <c r="U86" s="3"/>
      <c r="V86" s="2"/>
      <c r="Z86" s="3"/>
      <c r="AA86" s="2"/>
      <c r="AE86" s="3"/>
      <c r="AF86" s="2"/>
      <c r="AK86" s="2"/>
      <c r="AO86" s="3"/>
      <c r="AY86" s="3"/>
    </row>
    <row r="87" spans="1:51" x14ac:dyDescent="0.3">
      <c r="A87" s="283"/>
      <c r="B87" s="13" t="s">
        <v>14</v>
      </c>
      <c r="C87" s="2"/>
      <c r="G87" s="2"/>
      <c r="K87" s="3"/>
      <c r="L87" s="2"/>
      <c r="P87" s="3"/>
      <c r="Q87" s="2"/>
      <c r="U87" s="3"/>
      <c r="V87" s="2"/>
      <c r="Z87" s="3"/>
      <c r="AA87" s="2"/>
      <c r="AE87" s="3"/>
      <c r="AF87" s="2"/>
      <c r="AK87" s="2"/>
      <c r="AO87" s="3"/>
      <c r="AY87" s="3"/>
    </row>
    <row r="88" spans="1:51" ht="27.6" customHeight="1" x14ac:dyDescent="0.3">
      <c r="A88" s="283"/>
      <c r="B88" s="13" t="s">
        <v>15</v>
      </c>
      <c r="C88" s="85"/>
      <c r="G88" s="2"/>
      <c r="K88" s="3"/>
      <c r="L88" s="2"/>
      <c r="P88" s="3"/>
      <c r="Q88" s="2"/>
      <c r="U88" s="3"/>
      <c r="V88" s="2"/>
      <c r="Z88" s="3"/>
      <c r="AA88" s="2"/>
      <c r="AE88" s="3"/>
      <c r="AF88" s="2"/>
      <c r="AK88" s="2"/>
      <c r="AO88" s="3"/>
      <c r="AY88" s="3"/>
    </row>
    <row r="89" spans="1:51" x14ac:dyDescent="0.3">
      <c r="A89" s="283"/>
      <c r="B89" s="13" t="s">
        <v>16</v>
      </c>
      <c r="C89" s="85"/>
      <c r="G89" s="2"/>
      <c r="K89" s="3"/>
      <c r="L89" s="2"/>
      <c r="P89" s="3"/>
      <c r="Q89" s="2"/>
      <c r="U89" s="3"/>
      <c r="V89" s="2"/>
      <c r="Z89" s="3"/>
      <c r="AA89" s="2"/>
      <c r="AE89" s="3"/>
      <c r="AF89" s="2"/>
      <c r="AK89" s="2"/>
      <c r="AO89" s="3"/>
      <c r="AY89" s="3"/>
    </row>
    <row r="90" spans="1:51" x14ac:dyDescent="0.3">
      <c r="A90" s="283"/>
      <c r="B90" s="13" t="s">
        <v>17</v>
      </c>
      <c r="C90" s="40"/>
      <c r="G90" s="67"/>
      <c r="K90" s="3"/>
      <c r="L90" s="2"/>
      <c r="P90" s="3"/>
      <c r="Q90" s="2"/>
      <c r="U90" s="3"/>
      <c r="V90" s="2"/>
      <c r="Z90" s="3"/>
      <c r="AA90" s="2"/>
      <c r="AE90" s="3"/>
      <c r="AF90" s="2"/>
      <c r="AK90" s="2"/>
      <c r="AO90" s="3"/>
      <c r="AY90" s="3"/>
    </row>
    <row r="91" spans="1:51" x14ac:dyDescent="0.3">
      <c r="A91" s="283"/>
      <c r="B91" s="13" t="s">
        <v>18</v>
      </c>
      <c r="C91" s="2"/>
      <c r="G91" s="2"/>
      <c r="K91" s="3"/>
      <c r="L91" s="2"/>
      <c r="P91" s="3"/>
      <c r="Q91" s="2"/>
      <c r="U91" s="3"/>
      <c r="V91" s="2"/>
      <c r="Z91" s="3"/>
      <c r="AA91" s="2"/>
      <c r="AE91" s="3"/>
      <c r="AF91" s="2"/>
      <c r="AK91" s="2"/>
      <c r="AO91" s="3"/>
      <c r="AY91" s="3"/>
    </row>
    <row r="92" spans="1:51" x14ac:dyDescent="0.3">
      <c r="A92" s="283"/>
      <c r="B92" s="13" t="s">
        <v>19</v>
      </c>
      <c r="C92" s="2"/>
      <c r="G92" s="2"/>
      <c r="K92" s="3"/>
      <c r="L92" s="2"/>
      <c r="P92" s="3"/>
      <c r="Q92" s="2"/>
      <c r="U92" s="3"/>
      <c r="V92" s="2"/>
      <c r="Z92" s="3"/>
      <c r="AA92" s="2"/>
      <c r="AE92" s="3"/>
      <c r="AF92" s="2"/>
      <c r="AK92" s="2"/>
      <c r="AO92" s="3"/>
      <c r="AY92" s="3"/>
    </row>
    <row r="93" spans="1:51" x14ac:dyDescent="0.3">
      <c r="A93" s="283"/>
      <c r="B93" s="13" t="s">
        <v>20</v>
      </c>
      <c r="C93" s="2"/>
      <c r="G93" s="2"/>
      <c r="K93" s="3"/>
      <c r="L93" s="2"/>
      <c r="P93" s="3"/>
      <c r="Q93" s="2"/>
      <c r="U93" s="3"/>
      <c r="V93" s="2"/>
      <c r="Z93" s="3"/>
      <c r="AA93" s="2"/>
      <c r="AE93" s="3"/>
      <c r="AF93" s="2"/>
      <c r="AK93" s="2"/>
      <c r="AO93" s="3"/>
      <c r="AY93" s="3"/>
    </row>
    <row r="94" spans="1:51" x14ac:dyDescent="0.3">
      <c r="A94" s="283"/>
      <c r="B94" s="13" t="s">
        <v>21</v>
      </c>
      <c r="C94" s="2"/>
      <c r="G94" s="2"/>
      <c r="K94" s="3"/>
      <c r="L94" s="2"/>
      <c r="P94" s="3"/>
      <c r="Q94" s="2"/>
      <c r="U94" s="3"/>
      <c r="V94" s="2"/>
      <c r="Z94" s="3"/>
      <c r="AA94" s="2"/>
      <c r="AE94" s="3"/>
      <c r="AF94" s="2"/>
      <c r="AK94" s="2"/>
      <c r="AO94" s="3"/>
      <c r="AY94" s="3"/>
    </row>
    <row r="95" spans="1:51" ht="15" thickBot="1" x14ac:dyDescent="0.35">
      <c r="A95" s="284"/>
      <c r="B95" s="14" t="s">
        <v>22</v>
      </c>
      <c r="C95" s="37"/>
      <c r="D95" s="38"/>
      <c r="E95" s="38"/>
      <c r="F95" s="38"/>
      <c r="G95" s="37"/>
      <c r="H95" s="38"/>
      <c r="I95" s="38"/>
      <c r="J95" s="38"/>
      <c r="K95" s="39"/>
      <c r="L95" s="37"/>
      <c r="M95" s="38"/>
      <c r="N95" s="38"/>
      <c r="O95" s="38"/>
      <c r="P95" s="39"/>
      <c r="Q95" s="37"/>
      <c r="R95" s="38"/>
      <c r="S95" s="38"/>
      <c r="T95" s="38"/>
      <c r="U95" s="39"/>
      <c r="V95" s="37"/>
      <c r="W95" s="38"/>
      <c r="X95" s="38"/>
      <c r="Y95" s="38"/>
      <c r="Z95" s="39"/>
      <c r="AA95" s="37"/>
      <c r="AB95" s="38"/>
      <c r="AC95" s="38"/>
      <c r="AD95" s="38"/>
      <c r="AE95" s="39"/>
      <c r="AF95" s="37"/>
      <c r="AG95" s="38"/>
      <c r="AH95" s="38"/>
      <c r="AI95" s="38"/>
      <c r="AJ95" s="38"/>
      <c r="AK95" s="37"/>
      <c r="AL95" s="38"/>
      <c r="AM95" s="38"/>
      <c r="AN95" s="38"/>
      <c r="AO95" s="39"/>
      <c r="AP95" s="38"/>
      <c r="AQ95" s="38"/>
      <c r="AR95" s="38"/>
      <c r="AS95" s="38"/>
      <c r="AT95" s="38"/>
      <c r="AU95" s="38"/>
      <c r="AV95" s="38"/>
      <c r="AW95" s="38"/>
      <c r="AX95" s="38"/>
      <c r="AY95" s="39"/>
    </row>
  </sheetData>
  <mergeCells count="15">
    <mergeCell ref="A72:A83"/>
    <mergeCell ref="A84:A95"/>
    <mergeCell ref="A60:A71"/>
    <mergeCell ref="P69:P71"/>
    <mergeCell ref="AA32:AE32"/>
    <mergeCell ref="AF32:AJ32"/>
    <mergeCell ref="AK32:AO32"/>
    <mergeCell ref="AP32:AY32"/>
    <mergeCell ref="A48:A59"/>
    <mergeCell ref="V32:Z32"/>
    <mergeCell ref="A25:A27"/>
    <mergeCell ref="C32:F32"/>
    <mergeCell ref="G32:K32"/>
    <mergeCell ref="L32:P32"/>
    <mergeCell ref="Q32:U32"/>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0356-8EC6-4E48-A651-39FF98C07865}">
  <dimension ref="A23:AY95"/>
  <sheetViews>
    <sheetView tabSelected="1" topLeftCell="A69" zoomScale="55" zoomScaleNormal="55" workbookViewId="0">
      <selection activeCell="B80" sqref="B80"/>
    </sheetView>
  </sheetViews>
  <sheetFormatPr defaultRowHeight="14.4" x14ac:dyDescent="0.3"/>
  <cols>
    <col min="1" max="1" width="19.5546875" customWidth="1"/>
    <col min="2" max="2" width="20.44140625" customWidth="1"/>
    <col min="3" max="3" width="27.5546875" customWidth="1"/>
    <col min="4" max="4" width="26.44140625" customWidth="1"/>
    <col min="5" max="5" width="27.44140625" customWidth="1"/>
    <col min="6" max="6" width="17.77734375" bestFit="1" customWidth="1"/>
    <col min="7" max="7" width="22.109375" customWidth="1"/>
    <col min="8" max="8" width="21.33203125" bestFit="1" customWidth="1"/>
    <col min="9" max="9" width="17.5546875" customWidth="1"/>
    <col min="10" max="10" width="17.88671875" customWidth="1"/>
    <col min="11" max="11" width="23.44140625" customWidth="1"/>
    <col min="12" max="12" width="18.33203125" customWidth="1"/>
    <col min="13" max="13" width="19.5546875" customWidth="1"/>
    <col min="14" max="14" width="21.5546875" customWidth="1"/>
    <col min="15" max="15" width="21.77734375" customWidth="1"/>
    <col min="16" max="16" width="26.6640625" bestFit="1" customWidth="1"/>
    <col min="17" max="17" width="20.6640625" customWidth="1"/>
    <col min="18" max="18" width="21.109375" bestFit="1" customWidth="1"/>
    <col min="19" max="19" width="18.88671875" customWidth="1"/>
    <col min="20" max="20" width="17" customWidth="1"/>
    <col min="21" max="21" width="20.6640625" customWidth="1"/>
    <col min="22" max="22" width="17.109375" customWidth="1"/>
    <col min="23" max="24" width="14.88671875" bestFit="1" customWidth="1"/>
    <col min="25" max="25" width="36.6640625" customWidth="1"/>
    <col min="26" max="26" width="21" customWidth="1"/>
    <col min="27" max="27" width="14.88671875" bestFit="1" customWidth="1"/>
    <col min="28" max="28" width="20.21875" customWidth="1"/>
    <col min="29" max="30" width="14.88671875" bestFit="1" customWidth="1"/>
    <col min="31" max="31" width="21.109375" customWidth="1"/>
    <col min="32" max="32" width="27.5546875" customWidth="1"/>
    <col min="33" max="33" width="14.88671875" bestFit="1" customWidth="1"/>
    <col min="34" max="34" width="17.88671875" customWidth="1"/>
    <col min="35" max="35" width="14.88671875" bestFit="1" customWidth="1"/>
    <col min="36" max="36" width="20" customWidth="1"/>
    <col min="37" max="37" width="20.6640625" customWidth="1"/>
    <col min="38" max="40" width="14.88671875" bestFit="1" customWidth="1"/>
    <col min="41" max="41" width="17" customWidth="1"/>
    <col min="42" max="44" width="14.88671875" bestFit="1" customWidth="1"/>
    <col min="45" max="50" width="13.33203125" bestFit="1" customWidth="1"/>
    <col min="51" max="51" width="10.33203125" customWidth="1"/>
  </cols>
  <sheetData>
    <row r="23" spans="1:51" ht="15" thickBot="1" x14ac:dyDescent="0.35"/>
    <row r="24" spans="1:51" ht="18.600000000000001" thickBot="1" x14ac:dyDescent="0.4">
      <c r="B24" s="79"/>
      <c r="C24" s="80">
        <v>2022</v>
      </c>
      <c r="D24" s="43">
        <v>2023</v>
      </c>
      <c r="E24" s="43">
        <v>2024</v>
      </c>
      <c r="F24" s="44">
        <v>2025</v>
      </c>
      <c r="G24" s="42">
        <v>2026</v>
      </c>
      <c r="H24" s="43">
        <v>2027</v>
      </c>
      <c r="I24" s="43">
        <v>2028</v>
      </c>
      <c r="J24" s="43">
        <v>2029</v>
      </c>
      <c r="K24" s="44">
        <v>2030</v>
      </c>
      <c r="L24" s="42">
        <v>2031</v>
      </c>
      <c r="M24" s="43">
        <v>2032</v>
      </c>
      <c r="N24" s="43">
        <v>2033</v>
      </c>
      <c r="O24" s="43">
        <v>2034</v>
      </c>
      <c r="P24" s="44">
        <v>2035</v>
      </c>
      <c r="Q24" s="42">
        <v>2036</v>
      </c>
      <c r="R24" s="43">
        <v>2037</v>
      </c>
      <c r="S24" s="43">
        <v>2038</v>
      </c>
      <c r="T24" s="43">
        <v>2039</v>
      </c>
      <c r="U24" s="44">
        <v>2040</v>
      </c>
      <c r="V24" s="42">
        <v>2041</v>
      </c>
      <c r="W24" s="43">
        <v>2042</v>
      </c>
      <c r="X24" s="43">
        <v>2043</v>
      </c>
      <c r="Y24" s="43">
        <v>2044</v>
      </c>
      <c r="Z24" s="44">
        <v>2045</v>
      </c>
      <c r="AA24" s="42">
        <v>2046</v>
      </c>
      <c r="AB24" s="43">
        <v>2047</v>
      </c>
      <c r="AC24" s="43">
        <v>2048</v>
      </c>
      <c r="AD24" s="43">
        <v>2049</v>
      </c>
      <c r="AE24" s="44">
        <v>2050</v>
      </c>
      <c r="AF24" s="42">
        <v>2051</v>
      </c>
      <c r="AG24" s="43">
        <v>2052</v>
      </c>
      <c r="AH24" s="43">
        <v>2053</v>
      </c>
      <c r="AI24" s="43">
        <v>2054</v>
      </c>
      <c r="AJ24" s="44">
        <v>2055</v>
      </c>
      <c r="AK24" s="42">
        <v>2056</v>
      </c>
      <c r="AL24" s="43">
        <v>2057</v>
      </c>
      <c r="AM24" s="43">
        <v>2058</v>
      </c>
      <c r="AN24" s="43">
        <v>2059</v>
      </c>
      <c r="AO24" s="44">
        <v>2060</v>
      </c>
      <c r="AP24" s="42">
        <v>2061</v>
      </c>
      <c r="AQ24" s="43">
        <v>2062</v>
      </c>
      <c r="AR24" s="43">
        <v>2063</v>
      </c>
      <c r="AS24" s="43">
        <v>2064</v>
      </c>
      <c r="AT24" s="43">
        <v>2065</v>
      </c>
      <c r="AU24" s="43">
        <v>2066</v>
      </c>
      <c r="AV24" s="43">
        <v>2067</v>
      </c>
      <c r="AW24" s="43">
        <v>2068</v>
      </c>
      <c r="AX24" s="43">
        <v>2069</v>
      </c>
      <c r="AY24" s="44">
        <v>2070</v>
      </c>
    </row>
    <row r="25" spans="1:51" x14ac:dyDescent="0.3">
      <c r="A25" s="258" t="s">
        <v>24</v>
      </c>
      <c r="B25" s="12" t="s">
        <v>3</v>
      </c>
      <c r="C25" s="56">
        <v>2285209.1390641085</v>
      </c>
      <c r="D25" s="48">
        <v>2435209.1390641085</v>
      </c>
      <c r="E25" s="48">
        <v>2585209.1390641085</v>
      </c>
      <c r="F25" s="48">
        <v>2735209.1390641085</v>
      </c>
      <c r="G25" s="48">
        <v>2885209.1390641085</v>
      </c>
      <c r="H25" s="48">
        <v>3035209.1390641085</v>
      </c>
      <c r="I25" s="48">
        <v>3185209.1390641085</v>
      </c>
      <c r="J25" s="48">
        <v>3335209.1390641085</v>
      </c>
      <c r="K25" s="48">
        <v>3485209.1390641085</v>
      </c>
      <c r="L25" s="48">
        <v>3635209.1390641085</v>
      </c>
      <c r="M25" s="48">
        <v>3785209.1390641085</v>
      </c>
      <c r="N25" s="48">
        <v>3935209.1390641085</v>
      </c>
      <c r="O25" s="48">
        <v>4085209.1390641085</v>
      </c>
      <c r="P25" s="48">
        <v>4235209.139064109</v>
      </c>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50"/>
    </row>
    <row r="26" spans="1:51" ht="21" x14ac:dyDescent="0.4">
      <c r="A26" s="259"/>
      <c r="B26" s="13" t="s">
        <v>4</v>
      </c>
      <c r="C26" s="57">
        <v>2285209.1390641085</v>
      </c>
      <c r="D26" s="45">
        <v>2510209.1390641085</v>
      </c>
      <c r="E26" s="45">
        <v>2735209.1390641085</v>
      </c>
      <c r="F26" s="45">
        <v>2960209.1390641085</v>
      </c>
      <c r="G26" s="45">
        <v>3185209.1390641085</v>
      </c>
      <c r="H26" s="45">
        <v>3410209.1390641085</v>
      </c>
      <c r="I26" s="45">
        <v>3635209.1390641085</v>
      </c>
      <c r="J26" s="45">
        <v>3860209.1390641085</v>
      </c>
      <c r="K26" s="45">
        <v>4085209.1390641085</v>
      </c>
      <c r="L26" s="45">
        <v>4310209.139064109</v>
      </c>
      <c r="M26" s="45">
        <v>4535209.139064109</v>
      </c>
      <c r="N26" s="45">
        <v>4760209.139064109</v>
      </c>
      <c r="O26" s="45">
        <v>4985209.139064109</v>
      </c>
      <c r="P26" s="46">
        <v>5210209.139064109</v>
      </c>
      <c r="Q26" s="47">
        <v>5273000</v>
      </c>
      <c r="R26" s="47">
        <v>5261000</v>
      </c>
      <c r="S26" s="47">
        <v>5240000</v>
      </c>
      <c r="T26" s="47">
        <v>5209000</v>
      </c>
      <c r="U26" s="47">
        <v>5168000</v>
      </c>
      <c r="V26" s="47">
        <v>5116000</v>
      </c>
      <c r="W26" s="47">
        <v>5054000</v>
      </c>
      <c r="X26" s="47">
        <v>4980000</v>
      </c>
      <c r="Y26" s="47">
        <v>4895000</v>
      </c>
      <c r="Z26" s="47">
        <v>4797000</v>
      </c>
      <c r="AA26" s="47">
        <v>4688000</v>
      </c>
      <c r="AB26" s="47">
        <v>4565000</v>
      </c>
      <c r="AC26" s="47">
        <v>4430000</v>
      </c>
      <c r="AD26" s="47">
        <v>4282000</v>
      </c>
      <c r="AE26" s="47">
        <v>4121000</v>
      </c>
      <c r="AF26" s="47">
        <v>3947000</v>
      </c>
      <c r="AG26" s="47">
        <v>3761000</v>
      </c>
      <c r="AH26" s="47">
        <v>3562000</v>
      </c>
      <c r="AI26" s="47">
        <v>3352000</v>
      </c>
      <c r="AJ26" s="47">
        <v>3131000</v>
      </c>
      <c r="AK26" s="47">
        <v>2900000</v>
      </c>
      <c r="AL26" s="47">
        <v>2661000</v>
      </c>
      <c r="AM26" s="47">
        <v>2413000</v>
      </c>
      <c r="AN26" s="47">
        <v>2161000</v>
      </c>
      <c r="AO26" s="47">
        <v>1904000</v>
      </c>
      <c r="AP26" s="47">
        <v>1646000</v>
      </c>
      <c r="AQ26" s="47">
        <v>1391000</v>
      </c>
      <c r="AR26" s="47">
        <v>1140000</v>
      </c>
      <c r="AS26" s="47">
        <v>898000</v>
      </c>
      <c r="AT26" s="47">
        <v>669000</v>
      </c>
      <c r="AU26" s="47">
        <v>459000</v>
      </c>
      <c r="AV26" s="47">
        <v>273000</v>
      </c>
      <c r="AW26" s="47">
        <v>117000</v>
      </c>
      <c r="AX26" s="47">
        <v>0</v>
      </c>
      <c r="AY26" s="51"/>
    </row>
    <row r="27" spans="1:51" ht="15" thickBot="1" x14ac:dyDescent="0.35">
      <c r="A27" s="260"/>
      <c r="B27" s="14" t="s">
        <v>5</v>
      </c>
      <c r="C27" s="58">
        <v>2285209.1390641085</v>
      </c>
      <c r="D27" s="52">
        <v>2585209.1390641085</v>
      </c>
      <c r="E27" s="52">
        <v>2885209.1390641085</v>
      </c>
      <c r="F27" s="52">
        <v>3185209.1390641085</v>
      </c>
      <c r="G27" s="52">
        <v>3485209.1390641085</v>
      </c>
      <c r="H27" s="52">
        <v>3785209.1390641085</v>
      </c>
      <c r="I27" s="52">
        <v>4085209.1390641085</v>
      </c>
      <c r="J27" s="52">
        <v>4385209.139064109</v>
      </c>
      <c r="K27" s="52">
        <v>4685209.139064109</v>
      </c>
      <c r="L27" s="52">
        <v>4985209.139064109</v>
      </c>
      <c r="M27" s="52">
        <v>5285209.139064109</v>
      </c>
      <c r="N27" s="52">
        <v>5585209.139064109</v>
      </c>
      <c r="O27" s="52">
        <v>5885209.139064109</v>
      </c>
      <c r="P27" s="52">
        <v>6185209.139064109</v>
      </c>
      <c r="Q27" s="53"/>
      <c r="R27" s="53"/>
      <c r="S27" s="53"/>
      <c r="T27" s="53"/>
      <c r="U27" s="53"/>
      <c r="V27" s="53"/>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5"/>
    </row>
    <row r="28" spans="1:51" x14ac:dyDescent="0.3">
      <c r="B28" s="1"/>
      <c r="C28" s="7"/>
      <c r="D28" s="7"/>
      <c r="E28" s="7"/>
      <c r="F28" s="7"/>
      <c r="G28" s="7"/>
      <c r="H28" s="7"/>
      <c r="I28" s="7"/>
      <c r="J28" s="7"/>
      <c r="K28" s="7"/>
      <c r="L28" s="7"/>
      <c r="M28" s="7"/>
      <c r="N28" s="7"/>
      <c r="O28" s="7"/>
      <c r="P28" s="8" t="s">
        <v>56</v>
      </c>
      <c r="Q28" s="130">
        <f>-Q30/Q26</f>
        <v>4.854921297174284E-2</v>
      </c>
      <c r="R28" s="130">
        <f t="shared" ref="R28:AW28" si="0">-R30/R26</f>
        <v>4.9990496103402393E-2</v>
      </c>
      <c r="S28" s="130">
        <f t="shared" si="0"/>
        <v>5.1526717557251911E-2</v>
      </c>
      <c r="T28" s="130">
        <f t="shared" si="0"/>
        <v>5.3177193319255134E-2</v>
      </c>
      <c r="U28" s="130">
        <f t="shared" si="0"/>
        <v>5.4953560371517031E-2</v>
      </c>
      <c r="V28" s="130">
        <f t="shared" si="0"/>
        <v>5.6684910086004694E-2</v>
      </c>
      <c r="W28" s="130">
        <f t="shared" si="0"/>
        <v>5.876533438860309E-2</v>
      </c>
      <c r="X28" s="130">
        <f t="shared" si="0"/>
        <v>6.0843373493975901E-2</v>
      </c>
      <c r="Y28" s="130">
        <f t="shared" si="0"/>
        <v>6.3125638406537288E-2</v>
      </c>
      <c r="Z28" s="130">
        <f t="shared" si="0"/>
        <v>6.5457577652699606E-2</v>
      </c>
      <c r="AA28" s="130">
        <f t="shared" si="0"/>
        <v>6.8046075085324231E-2</v>
      </c>
      <c r="AB28" s="130">
        <f t="shared" si="0"/>
        <v>6.6374589266155526E-2</v>
      </c>
      <c r="AC28" s="130">
        <f t="shared" si="0"/>
        <v>7.3814898419864564E-2</v>
      </c>
      <c r="AD28" s="130">
        <f t="shared" si="0"/>
        <v>7.7066791219056519E-2</v>
      </c>
      <c r="AE28" s="130">
        <f t="shared" si="0"/>
        <v>8.0805629701528756E-2</v>
      </c>
      <c r="AF28" s="130">
        <f t="shared" si="0"/>
        <v>8.4621231314922732E-2</v>
      </c>
      <c r="AG28" s="130">
        <f t="shared" si="0"/>
        <v>8.8806168572188246E-2</v>
      </c>
      <c r="AH28" s="130">
        <f t="shared" si="0"/>
        <v>9.3767546322290854E-2</v>
      </c>
      <c r="AI28" s="130">
        <f t="shared" si="0"/>
        <v>9.9045346062052508E-2</v>
      </c>
      <c r="AJ28" s="130">
        <f t="shared" si="0"/>
        <v>0.10475886298307251</v>
      </c>
      <c r="AK28" s="130">
        <f t="shared" si="0"/>
        <v>0.11137931034482759</v>
      </c>
      <c r="AL28" s="130">
        <f t="shared" si="0"/>
        <v>0.11875234874107478</v>
      </c>
      <c r="AM28" s="130">
        <f t="shared" si="0"/>
        <v>0.12722751761292997</v>
      </c>
      <c r="AN28" s="130">
        <f t="shared" si="0"/>
        <v>0.13697362332253588</v>
      </c>
      <c r="AO28" s="130">
        <f t="shared" si="0"/>
        <v>0.14810924369747899</v>
      </c>
      <c r="AP28" s="130">
        <f t="shared" si="0"/>
        <v>0.16160388821385177</v>
      </c>
      <c r="AQ28" s="130">
        <f t="shared" si="0"/>
        <v>0.17757009345794392</v>
      </c>
      <c r="AR28" s="130">
        <f t="shared" si="0"/>
        <v>0.21403508771929824</v>
      </c>
      <c r="AS28" s="130">
        <f t="shared" si="0"/>
        <v>0.22048997772828507</v>
      </c>
      <c r="AT28" s="130">
        <f t="shared" si="0"/>
        <v>0.25112107623318386</v>
      </c>
      <c r="AU28" s="130">
        <f t="shared" si="0"/>
        <v>0.289760348583878</v>
      </c>
      <c r="AV28" s="130">
        <f t="shared" si="0"/>
        <v>0.34432234432234432</v>
      </c>
      <c r="AW28" s="130">
        <f t="shared" si="0"/>
        <v>0.42735042735042733</v>
      </c>
      <c r="AX28" s="130"/>
      <c r="AY28" s="130"/>
    </row>
    <row r="29" spans="1:51" hidden="1" x14ac:dyDescent="0.3">
      <c r="B29" s="1"/>
      <c r="C29" s="7"/>
      <c r="D29" s="7"/>
      <c r="E29" s="7"/>
      <c r="F29" s="7"/>
      <c r="G29" s="7"/>
      <c r="H29" s="7"/>
      <c r="I29" s="7"/>
      <c r="J29" s="7"/>
      <c r="K29" s="7"/>
      <c r="L29" s="7"/>
      <c r="M29" s="7"/>
      <c r="N29" s="9" t="s">
        <v>8</v>
      </c>
      <c r="P29" s="8" t="s">
        <v>6</v>
      </c>
      <c r="Q29" s="6">
        <v>320000</v>
      </c>
      <c r="R29" s="6">
        <v>329000</v>
      </c>
      <c r="S29" s="6">
        <v>337000</v>
      </c>
      <c r="T29" s="6">
        <v>345000</v>
      </c>
      <c r="U29" s="6">
        <v>353000</v>
      </c>
      <c r="V29" s="6">
        <v>361000</v>
      </c>
      <c r="W29" s="6">
        <v>369000</v>
      </c>
      <c r="X29" s="6">
        <v>377000</v>
      </c>
      <c r="Y29" s="6">
        <v>384000</v>
      </c>
      <c r="Z29" s="6">
        <v>391000</v>
      </c>
      <c r="AA29" s="6">
        <v>398000</v>
      </c>
      <c r="AB29" s="6">
        <v>404000</v>
      </c>
      <c r="AC29" s="6">
        <v>409000</v>
      </c>
      <c r="AD29" s="6">
        <v>414000</v>
      </c>
      <c r="AE29" s="6">
        <v>418000</v>
      </c>
      <c r="AF29" s="6">
        <v>421000</v>
      </c>
      <c r="AG29" s="6">
        <v>423000</v>
      </c>
      <c r="AH29" s="6">
        <v>424000</v>
      </c>
      <c r="AI29" s="6">
        <v>424000</v>
      </c>
      <c r="AJ29" s="6">
        <v>422000</v>
      </c>
      <c r="AK29" s="6">
        <v>419000</v>
      </c>
      <c r="AL29" s="6">
        <v>414000</v>
      </c>
      <c r="AM29" s="6">
        <v>407000</v>
      </c>
      <c r="AN29" s="6">
        <v>398000</v>
      </c>
      <c r="AO29" s="6">
        <v>386000</v>
      </c>
      <c r="AP29" s="6">
        <v>372000</v>
      </c>
      <c r="AQ29" s="6">
        <v>355000</v>
      </c>
      <c r="AR29" s="6">
        <v>334000</v>
      </c>
      <c r="AS29" s="6">
        <v>310000</v>
      </c>
      <c r="AT29" s="6">
        <v>283000</v>
      </c>
      <c r="AU29" s="6">
        <v>250000</v>
      </c>
      <c r="AV29" s="6">
        <v>214000</v>
      </c>
      <c r="AW29" s="6">
        <v>172000</v>
      </c>
      <c r="AX29" s="6">
        <v>117000</v>
      </c>
    </row>
    <row r="30" spans="1:51" x14ac:dyDescent="0.3">
      <c r="B30" s="1"/>
      <c r="C30" s="7"/>
      <c r="D30" s="7"/>
      <c r="E30" s="7"/>
      <c r="F30" s="7"/>
      <c r="G30" s="7"/>
      <c r="H30" s="7"/>
      <c r="I30" s="7"/>
      <c r="J30" s="7"/>
      <c r="K30" s="7"/>
      <c r="L30" s="7"/>
      <c r="M30" s="7"/>
      <c r="N30" s="7"/>
      <c r="O30" s="7"/>
      <c r="P30" s="8" t="s">
        <v>7</v>
      </c>
      <c r="Q30" s="6">
        <v>-256000</v>
      </c>
      <c r="R30" s="6">
        <v>-263000</v>
      </c>
      <c r="S30" s="6">
        <v>-270000</v>
      </c>
      <c r="T30" s="6">
        <v>-277000</v>
      </c>
      <c r="U30" s="6">
        <v>-284000</v>
      </c>
      <c r="V30" s="6">
        <v>-290000</v>
      </c>
      <c r="W30" s="6">
        <v>-297000</v>
      </c>
      <c r="X30" s="6">
        <v>-303000</v>
      </c>
      <c r="Y30" s="6">
        <v>-309000</v>
      </c>
      <c r="Z30" s="6">
        <v>-314000</v>
      </c>
      <c r="AA30" s="6">
        <v>-319000</v>
      </c>
      <c r="AB30" s="6">
        <v>-303000</v>
      </c>
      <c r="AC30" s="6">
        <v>-327000</v>
      </c>
      <c r="AD30" s="6">
        <v>-330000</v>
      </c>
      <c r="AE30" s="6">
        <v>-333000</v>
      </c>
      <c r="AF30" s="6">
        <v>-334000</v>
      </c>
      <c r="AG30" s="6">
        <v>-334000</v>
      </c>
      <c r="AH30" s="6">
        <v>-334000</v>
      </c>
      <c r="AI30" s="6">
        <v>-332000</v>
      </c>
      <c r="AJ30" s="6">
        <v>-328000</v>
      </c>
      <c r="AK30" s="6">
        <v>-323000</v>
      </c>
      <c r="AL30" s="6">
        <v>-316000</v>
      </c>
      <c r="AM30" s="6">
        <v>-307000</v>
      </c>
      <c r="AN30" s="6">
        <v>-296000</v>
      </c>
      <c r="AO30" s="6">
        <v>-282000</v>
      </c>
      <c r="AP30" s="6">
        <v>-266000</v>
      </c>
      <c r="AQ30" s="6">
        <v>-247000</v>
      </c>
      <c r="AR30" s="6">
        <v>-244000</v>
      </c>
      <c r="AS30" s="6">
        <v>-198000</v>
      </c>
      <c r="AT30" s="6">
        <v>-168000</v>
      </c>
      <c r="AU30" s="6">
        <v>-133000</v>
      </c>
      <c r="AV30" s="6">
        <v>-94000</v>
      </c>
      <c r="AW30" s="6">
        <v>-50000</v>
      </c>
      <c r="AX30" s="6">
        <v>0</v>
      </c>
    </row>
    <row r="31" spans="1:51" ht="18.600000000000001" thickBot="1" x14ac:dyDescent="0.4">
      <c r="C31" s="6"/>
      <c r="D31" s="6"/>
      <c r="E31" s="6"/>
      <c r="F31" s="6"/>
      <c r="G31" s="6"/>
      <c r="H31" s="6"/>
      <c r="I31" s="6"/>
      <c r="J31" s="6"/>
      <c r="K31" s="6"/>
      <c r="L31" s="6"/>
      <c r="M31" s="6"/>
      <c r="N31" s="6"/>
      <c r="O31" s="6"/>
      <c r="P31" s="8" t="s">
        <v>47</v>
      </c>
      <c r="Q31" s="6"/>
      <c r="R31" s="6"/>
      <c r="S31" s="6"/>
      <c r="T31" s="6"/>
      <c r="U31" s="133">
        <v>18000</v>
      </c>
      <c r="V31" s="132">
        <v>18000</v>
      </c>
      <c r="W31" s="132">
        <v>18000</v>
      </c>
      <c r="X31" s="114">
        <v>18000</v>
      </c>
      <c r="Y31" s="113">
        <v>18000</v>
      </c>
      <c r="Z31" s="113">
        <v>18000</v>
      </c>
      <c r="AA31" s="113">
        <v>18000</v>
      </c>
      <c r="AB31" s="113">
        <v>18000</v>
      </c>
      <c r="AC31" s="113">
        <v>18000</v>
      </c>
      <c r="AD31" s="113">
        <v>18000</v>
      </c>
      <c r="AE31" s="113">
        <v>18000</v>
      </c>
      <c r="AF31" s="113">
        <v>18000</v>
      </c>
      <c r="AG31" s="113">
        <v>18000</v>
      </c>
      <c r="AH31" s="113">
        <v>18000</v>
      </c>
      <c r="AI31" s="113">
        <v>18000</v>
      </c>
      <c r="AJ31" s="113">
        <v>18000</v>
      </c>
      <c r="AK31" s="113">
        <v>18000</v>
      </c>
      <c r="AL31" s="113">
        <v>18000</v>
      </c>
      <c r="AM31" s="113">
        <v>18000</v>
      </c>
      <c r="AN31" s="113">
        <v>18000</v>
      </c>
      <c r="AO31" s="113">
        <v>18000</v>
      </c>
      <c r="AP31" s="113">
        <v>18000</v>
      </c>
      <c r="AQ31" s="113">
        <v>18000</v>
      </c>
      <c r="AR31" s="113">
        <v>18000</v>
      </c>
      <c r="AS31" s="113">
        <v>18000</v>
      </c>
      <c r="AT31" s="113">
        <v>18000</v>
      </c>
      <c r="AU31" s="113">
        <v>9000</v>
      </c>
      <c r="AV31" s="113">
        <v>9000</v>
      </c>
      <c r="AW31" s="113">
        <v>9000</v>
      </c>
      <c r="AX31" s="113">
        <v>9000</v>
      </c>
      <c r="AY31" s="113">
        <v>9000</v>
      </c>
    </row>
    <row r="32" spans="1:51" s="4" customFormat="1" ht="23.4" customHeight="1" thickBot="1" x14ac:dyDescent="0.35">
      <c r="B32" s="5" t="s">
        <v>1</v>
      </c>
      <c r="C32" s="261" t="s">
        <v>10</v>
      </c>
      <c r="D32" s="262"/>
      <c r="E32" s="262"/>
      <c r="F32" s="263"/>
      <c r="G32" s="261" t="s">
        <v>9</v>
      </c>
      <c r="H32" s="262"/>
      <c r="I32" s="262"/>
      <c r="J32" s="262"/>
      <c r="K32" s="263"/>
      <c r="L32" s="264" t="s">
        <v>82</v>
      </c>
      <c r="M32" s="265"/>
      <c r="N32" s="265"/>
      <c r="O32" s="265"/>
      <c r="P32" s="266"/>
      <c r="Q32" s="264" t="s">
        <v>48</v>
      </c>
      <c r="R32" s="265"/>
      <c r="S32" s="265"/>
      <c r="T32" s="265"/>
      <c r="U32" s="266"/>
      <c r="V32" s="264" t="s">
        <v>49</v>
      </c>
      <c r="W32" s="265"/>
      <c r="X32" s="265"/>
      <c r="Y32" s="265"/>
      <c r="Z32" s="266"/>
      <c r="AA32" s="267" t="s">
        <v>81</v>
      </c>
      <c r="AB32" s="268"/>
      <c r="AC32" s="268"/>
      <c r="AD32" s="268"/>
      <c r="AE32" s="269"/>
      <c r="AF32" s="267" t="s">
        <v>50</v>
      </c>
      <c r="AG32" s="268"/>
      <c r="AH32" s="268"/>
      <c r="AI32" s="268"/>
      <c r="AJ32" s="269"/>
      <c r="AK32" s="270" t="s">
        <v>51</v>
      </c>
      <c r="AL32" s="271"/>
      <c r="AM32" s="271"/>
      <c r="AN32" s="271"/>
      <c r="AO32" s="272"/>
      <c r="AP32" s="273" t="s">
        <v>52</v>
      </c>
      <c r="AQ32" s="274"/>
      <c r="AR32" s="274"/>
      <c r="AS32" s="274"/>
      <c r="AT32" s="274"/>
      <c r="AU32" s="274"/>
      <c r="AV32" s="274"/>
      <c r="AW32" s="274"/>
      <c r="AX32" s="274"/>
      <c r="AY32" s="275"/>
    </row>
    <row r="33" spans="1:51" ht="18" x14ac:dyDescent="0.35">
      <c r="B33" s="1" t="s">
        <v>0</v>
      </c>
      <c r="C33" s="32">
        <v>2022</v>
      </c>
      <c r="D33" s="33">
        <v>2023</v>
      </c>
      <c r="E33" s="33">
        <v>2024</v>
      </c>
      <c r="F33" s="34">
        <v>2025</v>
      </c>
      <c r="G33" s="32">
        <v>2026</v>
      </c>
      <c r="H33" s="33">
        <v>2027</v>
      </c>
      <c r="I33" s="33">
        <v>2028</v>
      </c>
      <c r="J33" s="33">
        <v>2029</v>
      </c>
      <c r="K33" s="34">
        <v>2030</v>
      </c>
      <c r="L33" s="32">
        <v>2031</v>
      </c>
      <c r="M33" s="33">
        <v>2032</v>
      </c>
      <c r="N33" s="33">
        <v>2033</v>
      </c>
      <c r="O33" s="33">
        <v>2034</v>
      </c>
      <c r="P33" s="34">
        <v>2035</v>
      </c>
      <c r="Q33" s="32">
        <v>2036</v>
      </c>
      <c r="R33" s="33">
        <v>2037</v>
      </c>
      <c r="S33" s="33">
        <v>2038</v>
      </c>
      <c r="T33" s="33">
        <v>2039</v>
      </c>
      <c r="U33" s="34">
        <v>2040</v>
      </c>
      <c r="V33" s="32">
        <v>2041</v>
      </c>
      <c r="W33" s="33">
        <v>2042</v>
      </c>
      <c r="X33" s="33">
        <v>2043</v>
      </c>
      <c r="Y33" s="33">
        <v>2044</v>
      </c>
      <c r="Z33" s="34">
        <v>2045</v>
      </c>
      <c r="AA33" s="32">
        <v>2046</v>
      </c>
      <c r="AB33" s="33">
        <v>2047</v>
      </c>
      <c r="AC33" s="33">
        <v>2048</v>
      </c>
      <c r="AD33" s="33">
        <v>2049</v>
      </c>
      <c r="AE33" s="34">
        <v>2050</v>
      </c>
      <c r="AF33" s="32">
        <v>2051</v>
      </c>
      <c r="AG33" s="33">
        <v>2052</v>
      </c>
      <c r="AH33" s="33">
        <v>2053</v>
      </c>
      <c r="AI33" s="33">
        <v>2054</v>
      </c>
      <c r="AJ33" s="34">
        <v>2055</v>
      </c>
      <c r="AK33" s="32">
        <v>2056</v>
      </c>
      <c r="AL33" s="33">
        <v>2057</v>
      </c>
      <c r="AM33" s="33">
        <v>2058</v>
      </c>
      <c r="AN33" s="33">
        <v>2059</v>
      </c>
      <c r="AO33" s="34">
        <v>2060</v>
      </c>
      <c r="AP33" s="32">
        <v>2061</v>
      </c>
      <c r="AQ33" s="33">
        <v>2062</v>
      </c>
      <c r="AR33" s="33">
        <v>2063</v>
      </c>
      <c r="AS33" s="33">
        <v>2064</v>
      </c>
      <c r="AT33" s="33">
        <v>2065</v>
      </c>
      <c r="AU33" s="33">
        <v>2066</v>
      </c>
      <c r="AV33" s="33">
        <v>2067</v>
      </c>
      <c r="AW33" s="33">
        <v>2068</v>
      </c>
      <c r="AX33" s="33">
        <v>2069</v>
      </c>
      <c r="AY33" s="34">
        <v>2070</v>
      </c>
    </row>
    <row r="34" spans="1:51" ht="23.4" x14ac:dyDescent="0.45">
      <c r="B34" s="71" t="s">
        <v>86</v>
      </c>
      <c r="C34" s="17">
        <v>42</v>
      </c>
      <c r="D34" s="18">
        <v>43</v>
      </c>
      <c r="E34" s="18">
        <v>44</v>
      </c>
      <c r="F34" s="110">
        <v>45</v>
      </c>
      <c r="G34" s="17">
        <v>46</v>
      </c>
      <c r="H34" s="18">
        <v>47</v>
      </c>
      <c r="I34" s="18">
        <v>48</v>
      </c>
      <c r="J34" s="18">
        <v>49</v>
      </c>
      <c r="K34" s="110">
        <v>50</v>
      </c>
      <c r="L34" s="17">
        <v>51</v>
      </c>
      <c r="M34" s="18">
        <v>52</v>
      </c>
      <c r="N34" s="18">
        <v>53</v>
      </c>
      <c r="O34" s="18">
        <v>54</v>
      </c>
      <c r="P34" s="141">
        <v>55</v>
      </c>
      <c r="Q34" s="17">
        <v>56</v>
      </c>
      <c r="R34" s="18">
        <v>57</v>
      </c>
      <c r="S34" s="18">
        <v>58</v>
      </c>
      <c r="T34" s="18">
        <v>59</v>
      </c>
      <c r="U34" s="110">
        <v>60</v>
      </c>
      <c r="V34" s="17">
        <v>61</v>
      </c>
      <c r="W34" s="18">
        <v>62</v>
      </c>
      <c r="X34" s="18">
        <v>63</v>
      </c>
      <c r="Y34" s="18">
        <v>64</v>
      </c>
      <c r="Z34" s="110">
        <v>65</v>
      </c>
      <c r="AA34" s="17">
        <v>66</v>
      </c>
      <c r="AB34" s="18">
        <v>67</v>
      </c>
      <c r="AC34" s="18">
        <v>68</v>
      </c>
      <c r="AD34" s="18">
        <v>69</v>
      </c>
      <c r="AE34" s="110">
        <v>70</v>
      </c>
      <c r="AF34" s="17">
        <v>71</v>
      </c>
      <c r="AG34" s="18">
        <v>72</v>
      </c>
      <c r="AH34" s="18">
        <v>73</v>
      </c>
      <c r="AI34" s="18">
        <v>74</v>
      </c>
      <c r="AJ34" s="19">
        <v>75</v>
      </c>
      <c r="AK34" s="17">
        <v>76</v>
      </c>
      <c r="AL34" s="18">
        <v>77</v>
      </c>
      <c r="AM34" s="18">
        <v>78</v>
      </c>
      <c r="AN34" s="18">
        <v>79</v>
      </c>
      <c r="AO34" s="19">
        <v>80</v>
      </c>
      <c r="AP34" s="17">
        <v>81</v>
      </c>
      <c r="AQ34" s="18">
        <v>82</v>
      </c>
      <c r="AR34" s="18">
        <v>83</v>
      </c>
      <c r="AS34" s="18">
        <v>84</v>
      </c>
      <c r="AT34" s="18">
        <v>85</v>
      </c>
      <c r="AU34" s="18">
        <v>86</v>
      </c>
      <c r="AV34" s="18">
        <v>87</v>
      </c>
      <c r="AW34" s="62">
        <v>88</v>
      </c>
      <c r="AX34" s="129">
        <v>89</v>
      </c>
      <c r="AY34" s="106">
        <v>90</v>
      </c>
    </row>
    <row r="35" spans="1:51" ht="23.4" x14ac:dyDescent="0.45">
      <c r="B35" s="71" t="s">
        <v>85</v>
      </c>
      <c r="C35" s="17">
        <v>42</v>
      </c>
      <c r="D35" s="18">
        <v>43</v>
      </c>
      <c r="E35" s="18">
        <v>44</v>
      </c>
      <c r="F35" s="110">
        <v>45</v>
      </c>
      <c r="G35" s="17">
        <v>46</v>
      </c>
      <c r="H35" s="18">
        <v>47</v>
      </c>
      <c r="I35" s="18">
        <v>48</v>
      </c>
      <c r="J35" s="18">
        <v>49</v>
      </c>
      <c r="K35" s="110">
        <v>50</v>
      </c>
      <c r="L35" s="17">
        <v>51</v>
      </c>
      <c r="M35" s="18">
        <v>52</v>
      </c>
      <c r="N35" s="18">
        <v>53</v>
      </c>
      <c r="O35" s="18">
        <v>54</v>
      </c>
      <c r="P35" s="141">
        <v>55</v>
      </c>
      <c r="Q35" s="17">
        <v>56</v>
      </c>
      <c r="R35" s="18">
        <v>57</v>
      </c>
      <c r="S35" s="18">
        <v>58</v>
      </c>
      <c r="T35" s="18">
        <v>59</v>
      </c>
      <c r="U35" s="110">
        <v>60</v>
      </c>
      <c r="V35" s="17">
        <v>61</v>
      </c>
      <c r="W35" s="18">
        <v>62</v>
      </c>
      <c r="X35" s="18">
        <v>63</v>
      </c>
      <c r="Y35" s="18">
        <v>64</v>
      </c>
      <c r="Z35" s="110">
        <v>65</v>
      </c>
      <c r="AA35" s="17">
        <v>66</v>
      </c>
      <c r="AB35" s="18">
        <v>67</v>
      </c>
      <c r="AC35" s="18">
        <v>68</v>
      </c>
      <c r="AD35" s="18">
        <v>69</v>
      </c>
      <c r="AE35" s="110">
        <v>70</v>
      </c>
      <c r="AF35" s="17">
        <v>71</v>
      </c>
      <c r="AG35" s="18">
        <v>72</v>
      </c>
      <c r="AH35" s="18">
        <v>73</v>
      </c>
      <c r="AI35" s="18">
        <v>74</v>
      </c>
      <c r="AJ35" s="19">
        <v>75</v>
      </c>
      <c r="AK35" s="17">
        <v>76</v>
      </c>
      <c r="AL35" s="18">
        <v>77</v>
      </c>
      <c r="AM35" s="18">
        <v>78</v>
      </c>
      <c r="AN35" s="18">
        <v>79</v>
      </c>
      <c r="AO35" s="19">
        <v>80</v>
      </c>
      <c r="AP35" s="17">
        <v>81</v>
      </c>
      <c r="AQ35" s="18">
        <v>82</v>
      </c>
      <c r="AR35" s="18">
        <v>83</v>
      </c>
      <c r="AS35" s="129">
        <v>84</v>
      </c>
      <c r="AT35" s="107">
        <v>85</v>
      </c>
      <c r="AU35" s="64">
        <v>86</v>
      </c>
      <c r="AV35" s="65">
        <v>87</v>
      </c>
      <c r="AW35" s="65">
        <v>88</v>
      </c>
      <c r="AX35" s="65">
        <v>89</v>
      </c>
      <c r="AY35" s="66">
        <v>90</v>
      </c>
    </row>
    <row r="36" spans="1:51" ht="21" x14ac:dyDescent="0.4">
      <c r="B36" s="71" t="s">
        <v>217</v>
      </c>
      <c r="C36" s="20">
        <v>7</v>
      </c>
      <c r="D36" s="21">
        <v>8</v>
      </c>
      <c r="E36" s="21">
        <v>9</v>
      </c>
      <c r="F36" s="22">
        <v>10</v>
      </c>
      <c r="G36" s="20">
        <v>11</v>
      </c>
      <c r="H36" s="21">
        <v>12</v>
      </c>
      <c r="I36" s="21">
        <v>13</v>
      </c>
      <c r="J36" s="21">
        <v>14</v>
      </c>
      <c r="K36" s="22">
        <v>15</v>
      </c>
      <c r="L36" s="20">
        <v>16</v>
      </c>
      <c r="M36" s="21">
        <v>17</v>
      </c>
      <c r="N36" s="139">
        <v>18</v>
      </c>
      <c r="O36" s="21">
        <v>19</v>
      </c>
      <c r="P36" s="22">
        <v>20</v>
      </c>
      <c r="Q36" s="23">
        <v>21</v>
      </c>
      <c r="R36" s="24">
        <v>22</v>
      </c>
      <c r="S36" s="24">
        <v>23</v>
      </c>
      <c r="T36" s="24">
        <v>24</v>
      </c>
      <c r="U36" s="25">
        <v>25</v>
      </c>
      <c r="V36" s="23">
        <v>26</v>
      </c>
      <c r="W36" s="24">
        <v>27</v>
      </c>
      <c r="X36" s="24">
        <v>28</v>
      </c>
      <c r="Y36" s="24">
        <v>29</v>
      </c>
      <c r="Z36" s="25">
        <v>30</v>
      </c>
      <c r="AA36" s="23">
        <v>31</v>
      </c>
      <c r="AB36" s="24">
        <v>32</v>
      </c>
      <c r="AC36" s="24">
        <v>33</v>
      </c>
      <c r="AD36" s="24">
        <v>34</v>
      </c>
      <c r="AE36" s="25">
        <v>35</v>
      </c>
      <c r="AF36" s="23">
        <v>36</v>
      </c>
      <c r="AG36" s="24">
        <v>37</v>
      </c>
      <c r="AH36" s="24">
        <v>38</v>
      </c>
      <c r="AI36" s="24">
        <v>39</v>
      </c>
      <c r="AJ36" s="25">
        <v>40</v>
      </c>
      <c r="AK36" s="23">
        <v>41</v>
      </c>
      <c r="AL36" s="24">
        <v>42</v>
      </c>
      <c r="AM36" s="24">
        <v>43</v>
      </c>
      <c r="AN36" s="24">
        <v>44</v>
      </c>
      <c r="AO36" s="25">
        <v>45</v>
      </c>
      <c r="AP36" s="23">
        <v>46</v>
      </c>
      <c r="AQ36" s="24">
        <v>47</v>
      </c>
      <c r="AR36" s="24">
        <v>48</v>
      </c>
      <c r="AS36" s="24">
        <v>49</v>
      </c>
      <c r="AT36" s="24">
        <v>50</v>
      </c>
      <c r="AU36" s="24">
        <v>51</v>
      </c>
      <c r="AV36" s="24">
        <v>52</v>
      </c>
      <c r="AW36" s="24">
        <v>53</v>
      </c>
      <c r="AX36" s="24">
        <v>54</v>
      </c>
      <c r="AY36" s="25">
        <v>55</v>
      </c>
    </row>
    <row r="37" spans="1:51" s="1" customFormat="1" ht="21.6" thickBot="1" x14ac:dyDescent="0.45">
      <c r="B37" s="71" t="s">
        <v>88</v>
      </c>
      <c r="C37" s="26">
        <v>5</v>
      </c>
      <c r="D37" s="27">
        <v>6</v>
      </c>
      <c r="E37" s="27">
        <v>7</v>
      </c>
      <c r="F37" s="28">
        <v>8</v>
      </c>
      <c r="G37" s="26">
        <v>9</v>
      </c>
      <c r="H37" s="27">
        <v>10</v>
      </c>
      <c r="I37" s="27">
        <v>11</v>
      </c>
      <c r="J37" s="27">
        <v>12</v>
      </c>
      <c r="K37" s="28">
        <v>13</v>
      </c>
      <c r="L37" s="26">
        <v>14</v>
      </c>
      <c r="M37" s="27">
        <v>15</v>
      </c>
      <c r="N37" s="27">
        <v>16</v>
      </c>
      <c r="O37" s="27">
        <v>17</v>
      </c>
      <c r="P37" s="140">
        <v>18</v>
      </c>
      <c r="Q37" s="29">
        <v>19</v>
      </c>
      <c r="R37" s="30">
        <v>20</v>
      </c>
      <c r="S37" s="30">
        <v>21</v>
      </c>
      <c r="T37" s="30">
        <v>22</v>
      </c>
      <c r="U37" s="31">
        <v>23</v>
      </c>
      <c r="V37" s="29">
        <v>24</v>
      </c>
      <c r="W37" s="30">
        <v>25</v>
      </c>
      <c r="X37" s="30">
        <v>26</v>
      </c>
      <c r="Y37" s="30">
        <v>27</v>
      </c>
      <c r="Z37" s="31">
        <v>28</v>
      </c>
      <c r="AA37" s="29">
        <v>29</v>
      </c>
      <c r="AB37" s="30">
        <v>30</v>
      </c>
      <c r="AC37" s="30">
        <v>31</v>
      </c>
      <c r="AD37" s="30">
        <v>32</v>
      </c>
      <c r="AE37" s="31">
        <v>33</v>
      </c>
      <c r="AF37" s="29">
        <v>34</v>
      </c>
      <c r="AG37" s="30">
        <v>35</v>
      </c>
      <c r="AH37" s="30">
        <v>36</v>
      </c>
      <c r="AI37" s="30">
        <v>37</v>
      </c>
      <c r="AJ37" s="31">
        <v>38</v>
      </c>
      <c r="AK37" s="29">
        <v>39</v>
      </c>
      <c r="AL37" s="30">
        <v>40</v>
      </c>
      <c r="AM37" s="30">
        <v>41</v>
      </c>
      <c r="AN37" s="30">
        <v>42</v>
      </c>
      <c r="AO37" s="31">
        <v>43</v>
      </c>
      <c r="AP37" s="29">
        <v>44</v>
      </c>
      <c r="AQ37" s="30">
        <v>45</v>
      </c>
      <c r="AR37" s="30">
        <v>46</v>
      </c>
      <c r="AS37" s="30">
        <v>47</v>
      </c>
      <c r="AT37" s="30">
        <v>48</v>
      </c>
      <c r="AU37" s="30">
        <v>49</v>
      </c>
      <c r="AV37" s="30">
        <v>50</v>
      </c>
      <c r="AW37" s="30">
        <v>51</v>
      </c>
      <c r="AX37" s="30">
        <v>52</v>
      </c>
      <c r="AY37" s="31">
        <v>53</v>
      </c>
    </row>
    <row r="38" spans="1:51" s="1" customFormat="1" ht="21" x14ac:dyDescent="0.4">
      <c r="B38" s="71" t="s">
        <v>89</v>
      </c>
      <c r="C38" s="82">
        <v>2</v>
      </c>
      <c r="D38" s="82">
        <v>3</v>
      </c>
      <c r="E38" s="82">
        <v>4</v>
      </c>
      <c r="F38" s="82">
        <v>5</v>
      </c>
      <c r="G38" s="82">
        <v>6</v>
      </c>
      <c r="H38" s="82">
        <v>7</v>
      </c>
      <c r="I38" s="82">
        <v>8</v>
      </c>
      <c r="J38" s="127">
        <v>9</v>
      </c>
      <c r="K38" s="127">
        <v>10</v>
      </c>
      <c r="L38" s="128">
        <v>11</v>
      </c>
      <c r="M38" s="125">
        <v>12</v>
      </c>
      <c r="N38" s="83">
        <v>13</v>
      </c>
      <c r="O38" s="83">
        <v>14</v>
      </c>
      <c r="P38" s="83">
        <v>15</v>
      </c>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row>
    <row r="39" spans="1:51" ht="21" x14ac:dyDescent="0.4">
      <c r="B39" s="1" t="s">
        <v>90</v>
      </c>
      <c r="C39">
        <v>70</v>
      </c>
      <c r="D39">
        <v>71</v>
      </c>
      <c r="E39">
        <v>72</v>
      </c>
      <c r="F39">
        <v>73</v>
      </c>
      <c r="G39">
        <v>74</v>
      </c>
      <c r="H39">
        <v>75</v>
      </c>
      <c r="I39">
        <v>76</v>
      </c>
      <c r="J39">
        <v>77</v>
      </c>
      <c r="K39">
        <v>78</v>
      </c>
      <c r="L39">
        <v>79</v>
      </c>
      <c r="M39">
        <v>80</v>
      </c>
      <c r="N39">
        <v>81</v>
      </c>
      <c r="O39">
        <v>82</v>
      </c>
      <c r="P39">
        <v>83</v>
      </c>
      <c r="Q39">
        <v>84</v>
      </c>
      <c r="R39">
        <v>85</v>
      </c>
      <c r="S39">
        <v>86</v>
      </c>
      <c r="T39">
        <v>87</v>
      </c>
      <c r="U39">
        <v>88</v>
      </c>
      <c r="V39">
        <v>89</v>
      </c>
      <c r="W39">
        <v>90</v>
      </c>
      <c r="X39">
        <v>91</v>
      </c>
      <c r="Y39" s="123">
        <v>92</v>
      </c>
      <c r="Z39" s="136">
        <v>93</v>
      </c>
      <c r="AA39" s="136">
        <v>94</v>
      </c>
      <c r="AB39" s="136">
        <v>95</v>
      </c>
      <c r="AC39" s="136">
        <v>96</v>
      </c>
      <c r="AD39" s="124"/>
      <c r="AE39" s="64"/>
      <c r="AF39" s="64"/>
      <c r="AG39" s="64"/>
      <c r="AH39" s="64"/>
      <c r="AI39" s="16"/>
      <c r="AJ39" s="16"/>
      <c r="AK39" s="16"/>
      <c r="AL39" s="16"/>
      <c r="AM39" s="16"/>
      <c r="AN39" s="16"/>
      <c r="AO39" s="16"/>
      <c r="AP39" s="16"/>
      <c r="AQ39" s="16"/>
      <c r="AR39" s="16"/>
      <c r="AS39" s="16"/>
      <c r="AT39" s="16"/>
      <c r="AU39" s="16"/>
      <c r="AV39" s="16"/>
      <c r="AW39" s="16"/>
      <c r="AX39" s="16"/>
      <c r="AY39" s="16"/>
    </row>
    <row r="40" spans="1:51" ht="21" x14ac:dyDescent="0.4">
      <c r="B40" s="1" t="s">
        <v>91</v>
      </c>
      <c r="C40">
        <v>69</v>
      </c>
      <c r="D40">
        <v>70</v>
      </c>
      <c r="E40">
        <v>71</v>
      </c>
      <c r="F40">
        <v>72</v>
      </c>
      <c r="G40">
        <v>73</v>
      </c>
      <c r="H40">
        <v>74</v>
      </c>
      <c r="I40">
        <v>75</v>
      </c>
      <c r="J40">
        <v>76</v>
      </c>
      <c r="K40">
        <v>77</v>
      </c>
      <c r="L40">
        <v>78</v>
      </c>
      <c r="M40">
        <v>79</v>
      </c>
      <c r="N40">
        <v>80</v>
      </c>
      <c r="O40">
        <v>81</v>
      </c>
      <c r="P40">
        <v>82</v>
      </c>
      <c r="Q40">
        <v>83</v>
      </c>
      <c r="R40">
        <v>84</v>
      </c>
      <c r="S40">
        <v>85</v>
      </c>
      <c r="T40">
        <v>86</v>
      </c>
      <c r="U40">
        <v>87</v>
      </c>
      <c r="V40">
        <v>88</v>
      </c>
      <c r="W40">
        <v>89</v>
      </c>
      <c r="X40">
        <v>90</v>
      </c>
      <c r="Y40">
        <v>91</v>
      </c>
      <c r="Z40" s="123">
        <v>92</v>
      </c>
      <c r="AA40" s="136">
        <v>93</v>
      </c>
      <c r="AB40" s="136">
        <v>94</v>
      </c>
      <c r="AC40" s="136">
        <v>95</v>
      </c>
      <c r="AD40" s="136">
        <v>96</v>
      </c>
      <c r="AE40" s="124"/>
      <c r="AF40" s="64"/>
      <c r="AG40" s="64"/>
      <c r="AH40" s="64"/>
      <c r="AI40" s="16"/>
      <c r="AJ40" s="16"/>
      <c r="AK40" s="16"/>
      <c r="AL40" s="16"/>
      <c r="AM40" s="16"/>
      <c r="AN40" s="16"/>
      <c r="AO40" s="16"/>
      <c r="AP40" s="16"/>
      <c r="AQ40" s="16"/>
      <c r="AR40" s="16"/>
      <c r="AS40" s="16"/>
      <c r="AT40" s="16"/>
      <c r="AU40" s="16"/>
      <c r="AV40" s="16"/>
      <c r="AW40" s="16"/>
      <c r="AX40" s="16"/>
      <c r="AY40" s="16"/>
    </row>
    <row r="41" spans="1:51" ht="21" x14ac:dyDescent="0.4">
      <c r="B41" s="1" t="s">
        <v>92</v>
      </c>
      <c r="C41">
        <v>72</v>
      </c>
      <c r="D41">
        <v>73</v>
      </c>
      <c r="E41">
        <v>74</v>
      </c>
      <c r="F41">
        <v>75</v>
      </c>
      <c r="G41">
        <v>76</v>
      </c>
      <c r="H41">
        <v>77</v>
      </c>
      <c r="I41" s="18">
        <v>78</v>
      </c>
      <c r="J41" s="108">
        <v>79</v>
      </c>
      <c r="K41" s="62">
        <v>80</v>
      </c>
      <c r="L41" s="62">
        <v>81</v>
      </c>
      <c r="M41" s="129">
        <v>82</v>
      </c>
      <c r="N41" s="126">
        <v>83</v>
      </c>
      <c r="O41" s="63">
        <v>84</v>
      </c>
      <c r="P41" s="63">
        <v>85</v>
      </c>
      <c r="Q41" s="63">
        <v>86</v>
      </c>
      <c r="R41" s="63">
        <v>87</v>
      </c>
      <c r="S41" s="60"/>
      <c r="T41" s="60"/>
      <c r="U41" s="60"/>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row>
    <row r="42" spans="1:51" ht="21" x14ac:dyDescent="0.4">
      <c r="B42" s="1" t="s">
        <v>91</v>
      </c>
      <c r="C42">
        <v>76</v>
      </c>
      <c r="D42">
        <v>77</v>
      </c>
      <c r="E42" s="18">
        <v>78</v>
      </c>
      <c r="F42" s="62">
        <v>79</v>
      </c>
      <c r="G42" s="62">
        <v>80</v>
      </c>
      <c r="H42" s="129">
        <v>81</v>
      </c>
      <c r="I42" s="126">
        <v>82</v>
      </c>
      <c r="J42" s="64">
        <v>83</v>
      </c>
      <c r="K42" s="64">
        <v>84</v>
      </c>
      <c r="L42" s="64">
        <v>85</v>
      </c>
      <c r="M42" s="64">
        <v>86</v>
      </c>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row>
    <row r="43" spans="1:51" ht="21" x14ac:dyDescent="0.4">
      <c r="B43" s="1" t="s">
        <v>93</v>
      </c>
      <c r="C43">
        <v>44</v>
      </c>
      <c r="D43">
        <v>45</v>
      </c>
      <c r="E43">
        <v>46</v>
      </c>
      <c r="F43">
        <v>47</v>
      </c>
      <c r="G43">
        <v>48</v>
      </c>
      <c r="H43">
        <v>49</v>
      </c>
      <c r="I43">
        <v>50</v>
      </c>
      <c r="J43">
        <v>51</v>
      </c>
      <c r="K43">
        <v>52</v>
      </c>
      <c r="L43">
        <v>53</v>
      </c>
      <c r="M43">
        <v>54</v>
      </c>
      <c r="N43">
        <v>55</v>
      </c>
      <c r="O43">
        <v>56</v>
      </c>
      <c r="P43">
        <v>57</v>
      </c>
      <c r="Q43">
        <v>58</v>
      </c>
      <c r="R43">
        <v>59</v>
      </c>
      <c r="S43">
        <v>60</v>
      </c>
      <c r="T43">
        <v>61</v>
      </c>
      <c r="U43">
        <v>62</v>
      </c>
      <c r="V43">
        <v>63</v>
      </c>
      <c r="W43">
        <v>64</v>
      </c>
      <c r="X43">
        <v>65</v>
      </c>
      <c r="Y43">
        <v>66</v>
      </c>
      <c r="Z43">
        <v>67</v>
      </c>
      <c r="AA43">
        <v>68</v>
      </c>
      <c r="AB43">
        <v>69</v>
      </c>
      <c r="AC43">
        <v>70</v>
      </c>
      <c r="AD43">
        <v>71</v>
      </c>
      <c r="AE43">
        <v>72</v>
      </c>
      <c r="AF43">
        <v>73</v>
      </c>
      <c r="AG43">
        <v>74</v>
      </c>
      <c r="AH43">
        <v>75</v>
      </c>
      <c r="AI43">
        <v>76</v>
      </c>
      <c r="AJ43">
        <v>77</v>
      </c>
      <c r="AK43">
        <v>78</v>
      </c>
      <c r="AL43">
        <v>79</v>
      </c>
      <c r="AM43">
        <v>80</v>
      </c>
      <c r="AN43">
        <v>81</v>
      </c>
      <c r="AO43">
        <v>82</v>
      </c>
      <c r="AP43">
        <v>83</v>
      </c>
      <c r="AQ43">
        <v>84</v>
      </c>
      <c r="AR43">
        <v>85</v>
      </c>
      <c r="AS43">
        <v>86</v>
      </c>
      <c r="AT43">
        <v>87</v>
      </c>
      <c r="AU43">
        <v>88</v>
      </c>
      <c r="AV43">
        <v>89</v>
      </c>
      <c r="AW43" s="123">
        <v>90</v>
      </c>
    </row>
    <row r="44" spans="1:51" ht="21" x14ac:dyDescent="0.4">
      <c r="B44" s="1" t="s">
        <v>94</v>
      </c>
      <c r="C44">
        <v>47</v>
      </c>
      <c r="D44">
        <v>48</v>
      </c>
      <c r="E44">
        <v>49</v>
      </c>
      <c r="F44">
        <v>50</v>
      </c>
      <c r="G44">
        <v>51</v>
      </c>
      <c r="H44">
        <v>52</v>
      </c>
      <c r="I44">
        <v>53</v>
      </c>
      <c r="J44">
        <v>54</v>
      </c>
      <c r="K44">
        <v>55</v>
      </c>
      <c r="L44">
        <v>56</v>
      </c>
      <c r="M44">
        <v>57</v>
      </c>
      <c r="N44">
        <v>58</v>
      </c>
      <c r="O44">
        <v>59</v>
      </c>
      <c r="P44">
        <v>60</v>
      </c>
      <c r="Q44">
        <v>61</v>
      </c>
      <c r="R44">
        <v>62</v>
      </c>
      <c r="S44">
        <v>63</v>
      </c>
      <c r="T44">
        <v>64</v>
      </c>
      <c r="U44">
        <v>65</v>
      </c>
      <c r="V44">
        <v>66</v>
      </c>
      <c r="W44">
        <v>67</v>
      </c>
      <c r="X44">
        <v>68</v>
      </c>
      <c r="Y44">
        <v>69</v>
      </c>
      <c r="Z44">
        <v>70</v>
      </c>
      <c r="AA44">
        <v>71</v>
      </c>
      <c r="AB44">
        <v>72</v>
      </c>
      <c r="AC44">
        <v>73</v>
      </c>
      <c r="AD44">
        <v>74</v>
      </c>
      <c r="AE44">
        <v>75</v>
      </c>
      <c r="AF44">
        <v>76</v>
      </c>
      <c r="AG44">
        <v>77</v>
      </c>
      <c r="AH44">
        <v>78</v>
      </c>
      <c r="AI44">
        <v>79</v>
      </c>
      <c r="AJ44">
        <v>80</v>
      </c>
      <c r="AK44">
        <v>81</v>
      </c>
      <c r="AL44">
        <v>82</v>
      </c>
      <c r="AM44">
        <v>83</v>
      </c>
      <c r="AN44">
        <v>84</v>
      </c>
      <c r="AO44" s="123">
        <v>85</v>
      </c>
      <c r="AT44" s="61"/>
    </row>
    <row r="45" spans="1:51" x14ac:dyDescent="0.3">
      <c r="B45" s="1" t="s">
        <v>95</v>
      </c>
      <c r="C45">
        <v>14</v>
      </c>
      <c r="D45">
        <v>15</v>
      </c>
      <c r="E45">
        <v>16</v>
      </c>
      <c r="F45">
        <v>17</v>
      </c>
      <c r="G45">
        <v>18</v>
      </c>
      <c r="H45">
        <v>19</v>
      </c>
      <c r="I45">
        <v>20</v>
      </c>
      <c r="J45">
        <v>21</v>
      </c>
      <c r="K45">
        <v>22</v>
      </c>
      <c r="L45">
        <v>23</v>
      </c>
      <c r="M45">
        <v>24</v>
      </c>
      <c r="N45">
        <v>25</v>
      </c>
      <c r="O45">
        <v>26</v>
      </c>
      <c r="P45">
        <v>27</v>
      </c>
      <c r="Q45">
        <v>28</v>
      </c>
      <c r="R45">
        <v>29</v>
      </c>
      <c r="S45">
        <v>30</v>
      </c>
      <c r="T45">
        <v>31</v>
      </c>
      <c r="U45">
        <v>32</v>
      </c>
      <c r="V45">
        <v>33</v>
      </c>
      <c r="W45">
        <v>34</v>
      </c>
      <c r="X45">
        <v>35</v>
      </c>
      <c r="Y45">
        <v>36</v>
      </c>
      <c r="Z45">
        <v>37</v>
      </c>
      <c r="AA45">
        <v>38</v>
      </c>
      <c r="AB45">
        <v>39</v>
      </c>
      <c r="AC45">
        <v>40</v>
      </c>
      <c r="AD45">
        <v>41</v>
      </c>
      <c r="AE45">
        <v>42</v>
      </c>
      <c r="AF45">
        <v>43</v>
      </c>
      <c r="AG45">
        <v>44</v>
      </c>
      <c r="AH45">
        <v>45</v>
      </c>
      <c r="AI45">
        <v>46</v>
      </c>
      <c r="AJ45">
        <v>47</v>
      </c>
      <c r="AK45">
        <v>48</v>
      </c>
      <c r="AL45">
        <v>49</v>
      </c>
      <c r="AM45">
        <v>50</v>
      </c>
      <c r="AN45">
        <v>51</v>
      </c>
      <c r="AO45">
        <v>52</v>
      </c>
      <c r="AP45">
        <v>53</v>
      </c>
      <c r="AQ45">
        <v>54</v>
      </c>
      <c r="AR45">
        <v>55</v>
      </c>
      <c r="AS45">
        <v>56</v>
      </c>
      <c r="AT45">
        <v>57</v>
      </c>
      <c r="AU45">
        <v>58</v>
      </c>
      <c r="AV45">
        <v>59</v>
      </c>
      <c r="AW45">
        <v>60</v>
      </c>
      <c r="AX45">
        <v>61</v>
      </c>
      <c r="AY45">
        <v>62</v>
      </c>
    </row>
    <row r="46" spans="1:51" x14ac:dyDescent="0.3">
      <c r="B46" s="1" t="s">
        <v>95</v>
      </c>
      <c r="C46">
        <v>12</v>
      </c>
      <c r="D46">
        <v>13</v>
      </c>
      <c r="E46">
        <v>14</v>
      </c>
      <c r="F46">
        <v>15</v>
      </c>
      <c r="G46">
        <v>16</v>
      </c>
      <c r="H46">
        <v>17</v>
      </c>
      <c r="I46">
        <v>18</v>
      </c>
      <c r="J46">
        <v>19</v>
      </c>
      <c r="K46">
        <v>20</v>
      </c>
      <c r="L46">
        <v>21</v>
      </c>
      <c r="M46">
        <v>22</v>
      </c>
      <c r="N46">
        <v>23</v>
      </c>
      <c r="O46">
        <v>24</v>
      </c>
      <c r="P46">
        <v>25</v>
      </c>
      <c r="Q46">
        <v>26</v>
      </c>
      <c r="R46">
        <v>27</v>
      </c>
      <c r="S46">
        <v>28</v>
      </c>
      <c r="T46">
        <v>29</v>
      </c>
      <c r="U46">
        <v>30</v>
      </c>
      <c r="V46">
        <v>31</v>
      </c>
      <c r="W46">
        <v>32</v>
      </c>
      <c r="X46">
        <v>33</v>
      </c>
      <c r="Y46">
        <v>34</v>
      </c>
      <c r="Z46">
        <v>35</v>
      </c>
      <c r="AA46">
        <v>36</v>
      </c>
      <c r="AB46">
        <v>37</v>
      </c>
      <c r="AC46">
        <v>38</v>
      </c>
      <c r="AD46">
        <v>39</v>
      </c>
      <c r="AE46">
        <v>40</v>
      </c>
      <c r="AF46">
        <v>41</v>
      </c>
      <c r="AG46">
        <v>42</v>
      </c>
      <c r="AH46">
        <v>43</v>
      </c>
      <c r="AI46">
        <v>44</v>
      </c>
      <c r="AJ46">
        <v>45</v>
      </c>
      <c r="AK46">
        <v>46</v>
      </c>
      <c r="AL46">
        <v>47</v>
      </c>
      <c r="AM46">
        <v>48</v>
      </c>
      <c r="AN46">
        <v>49</v>
      </c>
      <c r="AO46">
        <v>50</v>
      </c>
      <c r="AP46">
        <v>51</v>
      </c>
      <c r="AQ46">
        <v>52</v>
      </c>
      <c r="AR46">
        <v>53</v>
      </c>
      <c r="AS46">
        <v>54</v>
      </c>
      <c r="AT46">
        <v>55</v>
      </c>
      <c r="AU46">
        <v>56</v>
      </c>
      <c r="AV46">
        <v>57</v>
      </c>
      <c r="AW46">
        <v>58</v>
      </c>
      <c r="AX46">
        <v>59</v>
      </c>
      <c r="AY46">
        <v>60</v>
      </c>
    </row>
    <row r="47" spans="1:51" ht="15" thickBot="1" x14ac:dyDescent="0.35">
      <c r="B47" s="1"/>
      <c r="C47" s="16"/>
      <c r="D47" s="16"/>
      <c r="E47" s="16"/>
      <c r="F47" s="16"/>
      <c r="G47" s="16"/>
      <c r="H47" s="16"/>
      <c r="I47" s="16"/>
      <c r="J47" s="16"/>
      <c r="K47" s="16"/>
      <c r="L47" s="16"/>
      <c r="M47" s="16"/>
      <c r="N47" s="16"/>
      <c r="O47" s="16"/>
      <c r="P47" s="16"/>
    </row>
    <row r="48" spans="1:51" x14ac:dyDescent="0.3">
      <c r="A48" s="276" t="s">
        <v>76</v>
      </c>
      <c r="B48" s="12" t="s">
        <v>11</v>
      </c>
      <c r="C48" s="10" t="s">
        <v>32</v>
      </c>
      <c r="D48" s="11" t="s">
        <v>32</v>
      </c>
      <c r="E48" s="11"/>
      <c r="F48" s="36"/>
      <c r="G48" s="11"/>
      <c r="H48" s="11"/>
      <c r="I48" s="11"/>
      <c r="J48" s="11"/>
      <c r="K48" s="36"/>
      <c r="L48" s="10"/>
      <c r="M48" s="11"/>
      <c r="N48" s="11"/>
      <c r="O48" s="11"/>
      <c r="P48" s="36"/>
      <c r="Q48" s="11"/>
      <c r="R48" s="11"/>
      <c r="S48" s="11"/>
      <c r="T48" s="11"/>
      <c r="U48" s="36"/>
      <c r="V48" s="10"/>
      <c r="W48" s="11"/>
      <c r="X48" s="11"/>
      <c r="Y48" s="11"/>
      <c r="Z48" s="36"/>
      <c r="AA48" s="10"/>
      <c r="AB48" s="11"/>
      <c r="AC48" s="11"/>
      <c r="AD48" s="11"/>
      <c r="AE48" s="36"/>
      <c r="AF48" s="10"/>
      <c r="AG48" s="11"/>
      <c r="AH48" s="11"/>
      <c r="AI48" s="11"/>
      <c r="AJ48" s="36"/>
      <c r="AK48" s="10"/>
      <c r="AL48" s="11"/>
      <c r="AM48" s="11"/>
      <c r="AN48" s="11"/>
      <c r="AO48" s="36"/>
      <c r="AP48" s="11"/>
      <c r="AQ48" s="11"/>
      <c r="AR48" s="11"/>
      <c r="AS48" s="11"/>
      <c r="AT48" s="11"/>
      <c r="AU48" s="11"/>
      <c r="AV48" s="11"/>
      <c r="AW48" s="11"/>
      <c r="AX48" s="11"/>
      <c r="AY48" s="36"/>
    </row>
    <row r="49" spans="1:51" x14ac:dyDescent="0.3">
      <c r="A49" s="277"/>
      <c r="B49" s="13" t="s">
        <v>12</v>
      </c>
      <c r="C49" s="2"/>
      <c r="F49" s="3"/>
      <c r="K49" s="3"/>
      <c r="L49" s="2"/>
      <c r="P49" s="3"/>
      <c r="U49" s="3"/>
      <c r="V49" s="2"/>
      <c r="Z49" s="3"/>
      <c r="AA49" s="2"/>
      <c r="AE49" s="3"/>
      <c r="AF49" s="2"/>
      <c r="AJ49" s="3"/>
      <c r="AK49" s="2"/>
      <c r="AO49" s="3"/>
      <c r="AY49" s="3"/>
    </row>
    <row r="50" spans="1:51" ht="69" customHeight="1" x14ac:dyDescent="0.3">
      <c r="A50" s="277"/>
      <c r="B50" s="13" t="s">
        <v>13</v>
      </c>
      <c r="C50" s="147" t="s">
        <v>129</v>
      </c>
      <c r="F50" s="3"/>
      <c r="K50" s="3"/>
      <c r="L50" s="2"/>
      <c r="P50" s="3"/>
      <c r="U50" s="3"/>
      <c r="V50" s="2"/>
      <c r="Z50" s="3"/>
      <c r="AA50" s="2"/>
      <c r="AE50" s="3"/>
      <c r="AF50" s="2"/>
      <c r="AJ50" s="3"/>
      <c r="AK50" s="2"/>
      <c r="AO50" s="3"/>
      <c r="AY50" s="3"/>
    </row>
    <row r="51" spans="1:51" ht="45.6" customHeight="1" x14ac:dyDescent="0.3">
      <c r="A51" s="277"/>
      <c r="B51" s="13" t="s">
        <v>14</v>
      </c>
      <c r="C51" s="84" t="s">
        <v>35</v>
      </c>
      <c r="D51" s="76"/>
      <c r="E51" s="154" t="s">
        <v>128</v>
      </c>
      <c r="F51" s="3"/>
      <c r="K51" s="3"/>
      <c r="L51" s="2"/>
      <c r="P51" s="3"/>
      <c r="Q51" s="296" t="s">
        <v>127</v>
      </c>
      <c r="R51" s="297"/>
      <c r="S51" s="297"/>
      <c r="T51" s="297"/>
      <c r="U51" s="298"/>
      <c r="V51" s="296" t="s">
        <v>127</v>
      </c>
      <c r="W51" s="297"/>
      <c r="X51" s="297"/>
      <c r="Y51" s="297"/>
      <c r="Z51" s="298"/>
      <c r="AA51" s="296" t="s">
        <v>127</v>
      </c>
      <c r="AB51" s="297"/>
      <c r="AC51" s="297"/>
      <c r="AD51" s="297"/>
      <c r="AE51" s="298"/>
      <c r="AF51" s="2"/>
      <c r="AJ51" s="3"/>
      <c r="AK51" s="2"/>
      <c r="AO51" s="3"/>
      <c r="AY51" s="3"/>
    </row>
    <row r="52" spans="1:51" ht="73.2" customHeight="1" x14ac:dyDescent="0.3">
      <c r="A52" s="277"/>
      <c r="B52" s="13" t="s">
        <v>15</v>
      </c>
      <c r="C52" s="84" t="s">
        <v>35</v>
      </c>
      <c r="F52" s="3"/>
      <c r="K52" s="3" t="s">
        <v>30</v>
      </c>
      <c r="L52" s="2"/>
      <c r="P52" s="3"/>
      <c r="Q52" s="299"/>
      <c r="R52" s="297"/>
      <c r="S52" s="297"/>
      <c r="T52" s="297"/>
      <c r="U52" s="298"/>
      <c r="V52" s="299"/>
      <c r="W52" s="297"/>
      <c r="X52" s="297"/>
      <c r="Y52" s="297"/>
      <c r="Z52" s="298"/>
      <c r="AA52" s="299"/>
      <c r="AB52" s="297"/>
      <c r="AC52" s="297"/>
      <c r="AD52" s="297"/>
      <c r="AE52" s="298"/>
      <c r="AF52" s="2"/>
      <c r="AJ52" s="3"/>
      <c r="AK52" s="2"/>
      <c r="AO52" s="3"/>
      <c r="AY52" s="3"/>
    </row>
    <row r="53" spans="1:51" ht="14.4" customHeight="1" x14ac:dyDescent="0.3">
      <c r="A53" s="277"/>
      <c r="B53" s="13" t="s">
        <v>16</v>
      </c>
      <c r="C53" s="2" t="s">
        <v>36</v>
      </c>
      <c r="F53" s="3"/>
      <c r="K53" s="3" t="s">
        <v>30</v>
      </c>
      <c r="L53" s="2"/>
      <c r="P53" s="3"/>
      <c r="Q53" s="299"/>
      <c r="R53" s="297"/>
      <c r="S53" s="297"/>
      <c r="T53" s="297"/>
      <c r="U53" s="298"/>
      <c r="V53" s="299"/>
      <c r="W53" s="297"/>
      <c r="X53" s="297"/>
      <c r="Y53" s="297"/>
      <c r="Z53" s="298"/>
      <c r="AA53" s="299"/>
      <c r="AB53" s="297"/>
      <c r="AC53" s="297"/>
      <c r="AD53" s="297"/>
      <c r="AE53" s="298"/>
      <c r="AF53" s="2"/>
      <c r="AJ53" s="3"/>
      <c r="AK53" s="2"/>
      <c r="AO53" s="3"/>
      <c r="AY53" s="3"/>
    </row>
    <row r="54" spans="1:51" ht="52.2" customHeight="1" x14ac:dyDescent="0.3">
      <c r="A54" s="277"/>
      <c r="B54" s="13" t="s">
        <v>17</v>
      </c>
      <c r="C54" s="92" t="s">
        <v>218</v>
      </c>
      <c r="D54" s="146" t="s">
        <v>219</v>
      </c>
      <c r="F54" s="3"/>
      <c r="K54" s="3" t="s">
        <v>30</v>
      </c>
      <c r="L54" s="2"/>
      <c r="P54" s="3"/>
      <c r="Q54" s="299"/>
      <c r="R54" s="297"/>
      <c r="S54" s="297"/>
      <c r="T54" s="297"/>
      <c r="U54" s="298"/>
      <c r="V54" s="299"/>
      <c r="W54" s="297"/>
      <c r="X54" s="297"/>
      <c r="Y54" s="297"/>
      <c r="Z54" s="298"/>
      <c r="AA54" s="299"/>
      <c r="AB54" s="297"/>
      <c r="AC54" s="297"/>
      <c r="AD54" s="297"/>
      <c r="AE54" s="298"/>
      <c r="AF54" s="2"/>
      <c r="AJ54" s="3"/>
      <c r="AK54" s="2"/>
      <c r="AO54" s="3"/>
      <c r="AY54" s="3"/>
    </row>
    <row r="55" spans="1:51" ht="14.4" customHeight="1" x14ac:dyDescent="0.3">
      <c r="A55" s="277"/>
      <c r="B55" s="13" t="s">
        <v>18</v>
      </c>
      <c r="C55" s="2" t="s">
        <v>36</v>
      </c>
      <c r="F55" s="3"/>
      <c r="K55" s="3" t="s">
        <v>30</v>
      </c>
      <c r="L55" s="2"/>
      <c r="P55" s="3"/>
      <c r="Q55" s="299"/>
      <c r="R55" s="297"/>
      <c r="S55" s="297"/>
      <c r="T55" s="297"/>
      <c r="U55" s="298"/>
      <c r="V55" s="299"/>
      <c r="W55" s="297"/>
      <c r="X55" s="297"/>
      <c r="Y55" s="297"/>
      <c r="Z55" s="298"/>
      <c r="AA55" s="299"/>
      <c r="AB55" s="297"/>
      <c r="AC55" s="297"/>
      <c r="AD55" s="297"/>
      <c r="AE55" s="298"/>
      <c r="AF55" s="2"/>
      <c r="AJ55" s="3"/>
      <c r="AK55" s="2"/>
      <c r="AO55" s="3"/>
      <c r="AY55" s="3"/>
    </row>
    <row r="56" spans="1:51" ht="14.4" customHeight="1" x14ac:dyDescent="0.3">
      <c r="A56" s="277"/>
      <c r="B56" s="13" t="s">
        <v>19</v>
      </c>
      <c r="C56" s="2"/>
      <c r="F56" s="3"/>
      <c r="K56" s="3" t="s">
        <v>30</v>
      </c>
      <c r="L56" s="2"/>
      <c r="P56" s="3"/>
      <c r="Q56" s="299"/>
      <c r="R56" s="297"/>
      <c r="S56" s="297"/>
      <c r="T56" s="297"/>
      <c r="U56" s="298"/>
      <c r="V56" s="299"/>
      <c r="W56" s="297"/>
      <c r="X56" s="297"/>
      <c r="Y56" s="297"/>
      <c r="Z56" s="298"/>
      <c r="AA56" s="299"/>
      <c r="AB56" s="297"/>
      <c r="AC56" s="297"/>
      <c r="AD56" s="297"/>
      <c r="AE56" s="298"/>
      <c r="AF56" s="2"/>
      <c r="AJ56" s="3"/>
      <c r="AK56" s="2"/>
      <c r="AO56" s="3"/>
      <c r="AY56" s="3"/>
    </row>
    <row r="57" spans="1:51" ht="14.4" customHeight="1" x14ac:dyDescent="0.3">
      <c r="A57" s="277"/>
      <c r="B57" s="13" t="s">
        <v>20</v>
      </c>
      <c r="C57" s="2"/>
      <c r="F57" s="3"/>
      <c r="K57" s="3"/>
      <c r="L57" s="2"/>
      <c r="P57" s="3"/>
      <c r="Q57" s="299"/>
      <c r="R57" s="297"/>
      <c r="S57" s="297"/>
      <c r="T57" s="297"/>
      <c r="U57" s="298"/>
      <c r="V57" s="299"/>
      <c r="W57" s="297"/>
      <c r="X57" s="297"/>
      <c r="Y57" s="297"/>
      <c r="Z57" s="298"/>
      <c r="AA57" s="299"/>
      <c r="AB57" s="297"/>
      <c r="AC57" s="297"/>
      <c r="AD57" s="297"/>
      <c r="AE57" s="298"/>
      <c r="AF57" s="2"/>
      <c r="AJ57" s="3"/>
      <c r="AK57" s="2"/>
      <c r="AO57" s="3"/>
      <c r="AY57" s="3"/>
    </row>
    <row r="58" spans="1:51" ht="61.8" customHeight="1" x14ac:dyDescent="0.3">
      <c r="A58" s="277"/>
      <c r="B58" s="13" t="s">
        <v>21</v>
      </c>
      <c r="C58" s="148" t="s">
        <v>77</v>
      </c>
      <c r="F58" s="3"/>
      <c r="K58" s="3"/>
      <c r="L58" s="2"/>
      <c r="P58" s="3"/>
      <c r="U58" s="3"/>
      <c r="V58" s="2"/>
      <c r="Z58" s="137" t="s">
        <v>62</v>
      </c>
      <c r="AA58" s="2"/>
      <c r="AE58" s="3"/>
      <c r="AF58" s="2"/>
      <c r="AJ58" s="3"/>
      <c r="AK58" s="2"/>
      <c r="AO58" s="3"/>
      <c r="AY58" s="3"/>
    </row>
    <row r="59" spans="1:51" ht="49.95" customHeight="1" thickBot="1" x14ac:dyDescent="0.35">
      <c r="A59" s="278"/>
      <c r="B59" s="14" t="s">
        <v>22</v>
      </c>
      <c r="C59" s="37"/>
      <c r="D59" s="149"/>
      <c r="E59" s="38"/>
      <c r="F59" s="39"/>
      <c r="G59" s="38"/>
      <c r="H59" s="38"/>
      <c r="I59" s="38"/>
      <c r="J59" s="38"/>
      <c r="K59" s="39"/>
      <c r="L59" s="37"/>
      <c r="M59" s="38"/>
      <c r="N59" s="38"/>
      <c r="O59" s="38"/>
      <c r="P59" s="39"/>
      <c r="U59" s="3"/>
      <c r="V59" s="37"/>
      <c r="W59" s="38"/>
      <c r="X59" s="38"/>
      <c r="Y59" s="38"/>
      <c r="Z59" s="39"/>
      <c r="AA59" s="37"/>
      <c r="AB59" s="38"/>
      <c r="AC59" s="38"/>
      <c r="AD59" s="38"/>
      <c r="AE59" s="39"/>
      <c r="AF59" s="37"/>
      <c r="AG59" s="38"/>
      <c r="AH59" s="38"/>
      <c r="AI59" s="38"/>
      <c r="AJ59" s="39"/>
      <c r="AK59" s="37"/>
      <c r="AL59" s="38"/>
      <c r="AM59" s="38"/>
      <c r="AN59" s="38"/>
      <c r="AO59" s="39"/>
      <c r="AP59" s="38"/>
      <c r="AQ59" s="38"/>
      <c r="AR59" s="38"/>
      <c r="AS59" s="38"/>
      <c r="AT59" s="38"/>
      <c r="AU59" s="38"/>
      <c r="AV59" s="38"/>
      <c r="AW59" s="38"/>
      <c r="AX59" s="38"/>
      <c r="AY59" s="39"/>
    </row>
    <row r="60" spans="1:51" ht="18" x14ac:dyDescent="0.3">
      <c r="A60" s="285" t="s">
        <v>2</v>
      </c>
      <c r="B60" s="72" t="s">
        <v>11</v>
      </c>
      <c r="C60" s="100" t="s">
        <v>23</v>
      </c>
      <c r="D60" s="88"/>
      <c r="E60" s="88"/>
      <c r="F60" s="89"/>
      <c r="G60" s="88"/>
      <c r="H60" s="88"/>
      <c r="I60" s="88"/>
      <c r="J60" s="88"/>
      <c r="K60" s="89"/>
      <c r="L60" s="10"/>
      <c r="M60" s="11"/>
      <c r="N60" s="11"/>
      <c r="O60" s="11"/>
      <c r="P60" s="70"/>
      <c r="Q60" s="294" t="s">
        <v>38</v>
      </c>
      <c r="R60" s="300" t="s">
        <v>45</v>
      </c>
      <c r="S60" s="301"/>
      <c r="T60" s="301"/>
      <c r="U60" s="302"/>
      <c r="V60" s="307" t="s">
        <v>46</v>
      </c>
      <c r="W60" s="301"/>
      <c r="X60" s="301"/>
      <c r="Y60" s="301"/>
      <c r="Z60" s="302"/>
      <c r="AA60" s="309" t="s">
        <v>66</v>
      </c>
      <c r="AB60" s="310"/>
      <c r="AC60" s="310"/>
      <c r="AD60" s="310"/>
      <c r="AE60" s="311"/>
      <c r="AF60" s="309" t="s">
        <v>66</v>
      </c>
      <c r="AG60" s="310"/>
      <c r="AH60" s="310"/>
      <c r="AI60" s="310"/>
      <c r="AJ60" s="311"/>
      <c r="AK60" s="10"/>
      <c r="AL60" s="11"/>
      <c r="AM60" s="11"/>
      <c r="AN60" s="11"/>
      <c r="AO60" s="36"/>
      <c r="AP60" s="10"/>
      <c r="AQ60" s="11"/>
      <c r="AR60" s="11"/>
      <c r="AS60" s="11"/>
      <c r="AT60" s="11"/>
      <c r="AU60" s="11"/>
      <c r="AV60" s="11"/>
      <c r="AW60" s="11"/>
      <c r="AX60" s="11"/>
      <c r="AY60" s="36"/>
    </row>
    <row r="61" spans="1:51" ht="54" x14ac:dyDescent="0.35">
      <c r="A61" s="286"/>
      <c r="B61" s="73" t="s">
        <v>12</v>
      </c>
      <c r="C61" s="144" t="s">
        <v>58</v>
      </c>
      <c r="D61" s="151" t="s">
        <v>220</v>
      </c>
      <c r="E61" s="96" t="s">
        <v>25</v>
      </c>
      <c r="F61" s="97"/>
      <c r="G61" s="115" t="s">
        <v>41</v>
      </c>
      <c r="H61" s="96" t="s">
        <v>27</v>
      </c>
      <c r="I61" s="96"/>
      <c r="J61" s="4"/>
      <c r="K61" s="90"/>
      <c r="L61" s="2"/>
      <c r="Q61" s="295"/>
      <c r="R61" s="289"/>
      <c r="S61" s="303"/>
      <c r="T61" s="303"/>
      <c r="U61" s="304"/>
      <c r="V61" s="308"/>
      <c r="W61" s="303"/>
      <c r="X61" s="303"/>
      <c r="Y61" s="303"/>
      <c r="Z61" s="304"/>
      <c r="AA61" s="312"/>
      <c r="AB61" s="289"/>
      <c r="AC61" s="289"/>
      <c r="AD61" s="289"/>
      <c r="AE61" s="313"/>
      <c r="AF61" s="312"/>
      <c r="AG61" s="289"/>
      <c r="AH61" s="289"/>
      <c r="AI61" s="289"/>
      <c r="AJ61" s="313"/>
      <c r="AK61" s="92"/>
      <c r="AO61" s="3"/>
      <c r="AP61" s="2"/>
      <c r="AY61" s="3"/>
    </row>
    <row r="62" spans="1:51" ht="73.95" customHeight="1" x14ac:dyDescent="0.3">
      <c r="A62" s="286"/>
      <c r="B62" s="73" t="s">
        <v>13</v>
      </c>
      <c r="C62" s="98"/>
      <c r="D62" s="150" t="s">
        <v>221</v>
      </c>
      <c r="E62" s="96"/>
      <c r="F62" s="97"/>
      <c r="G62" s="96"/>
      <c r="H62" s="96"/>
      <c r="I62" s="96"/>
      <c r="J62" s="4"/>
      <c r="K62" s="90"/>
      <c r="L62" s="2"/>
      <c r="Q62" s="295"/>
      <c r="U62" s="3"/>
      <c r="V62" s="2"/>
      <c r="Z62" s="3"/>
      <c r="AA62" s="2"/>
      <c r="AE62" s="3"/>
      <c r="AF62" s="2"/>
      <c r="AH62" s="142" t="s">
        <v>68</v>
      </c>
      <c r="AJ62" s="3"/>
      <c r="AK62" s="2"/>
      <c r="AO62" s="3"/>
      <c r="AP62" s="2"/>
      <c r="AY62" s="3"/>
    </row>
    <row r="63" spans="1:51" ht="18" x14ac:dyDescent="0.3">
      <c r="A63" s="286"/>
      <c r="B63" s="73" t="s">
        <v>14</v>
      </c>
      <c r="C63" s="145" t="s">
        <v>59</v>
      </c>
      <c r="D63" s="96"/>
      <c r="E63" s="4"/>
      <c r="F63" s="90"/>
      <c r="G63" s="4"/>
      <c r="H63" s="4"/>
      <c r="I63" s="4"/>
      <c r="J63" s="4"/>
      <c r="K63" s="90"/>
      <c r="L63" s="2"/>
      <c r="Q63" s="2"/>
      <c r="U63" s="3"/>
      <c r="V63" s="2"/>
      <c r="Z63" s="3"/>
      <c r="AA63" s="2"/>
      <c r="AE63" s="3"/>
      <c r="AF63" s="2"/>
      <c r="AJ63" s="3"/>
      <c r="AK63" s="2"/>
      <c r="AO63" s="3"/>
      <c r="AP63" s="2"/>
      <c r="AY63" s="3"/>
    </row>
    <row r="64" spans="1:51" ht="18" x14ac:dyDescent="0.3">
      <c r="A64" s="286"/>
      <c r="B64" s="73" t="s">
        <v>15</v>
      </c>
      <c r="C64" s="145"/>
      <c r="D64" s="96"/>
      <c r="E64" s="4"/>
      <c r="F64" s="90"/>
      <c r="G64" s="4"/>
      <c r="H64" s="4"/>
      <c r="I64" s="4"/>
      <c r="J64" s="4"/>
      <c r="K64" s="90"/>
      <c r="L64" s="2"/>
      <c r="Q64" s="2"/>
      <c r="U64" s="3"/>
      <c r="V64" s="2"/>
      <c r="Z64" s="3"/>
      <c r="AA64" s="2"/>
      <c r="AE64" s="3"/>
      <c r="AF64" s="2"/>
      <c r="AJ64" s="3"/>
      <c r="AK64" s="2"/>
      <c r="AO64" s="3"/>
      <c r="AP64" s="2"/>
      <c r="AY64" s="3"/>
    </row>
    <row r="65" spans="1:51" ht="85.2" x14ac:dyDescent="0.3">
      <c r="A65" s="286"/>
      <c r="B65" s="73" t="s">
        <v>16</v>
      </c>
      <c r="C65" s="98"/>
      <c r="D65" s="96"/>
      <c r="E65" s="4"/>
      <c r="F65" s="3"/>
      <c r="G65" s="115" t="s">
        <v>44</v>
      </c>
      <c r="H65" s="96"/>
      <c r="I65" s="4"/>
      <c r="J65" s="96"/>
      <c r="K65" s="90"/>
      <c r="L65" s="2"/>
      <c r="Q65" s="2"/>
      <c r="T65" s="305" t="s">
        <v>53</v>
      </c>
      <c r="U65" s="306"/>
      <c r="V65" s="306"/>
      <c r="Z65" s="3"/>
      <c r="AA65" s="2"/>
      <c r="AE65" s="3"/>
      <c r="AF65" s="2"/>
      <c r="AJ65" s="3"/>
      <c r="AK65" s="120" t="s">
        <v>60</v>
      </c>
      <c r="AO65" s="3"/>
      <c r="AP65" s="2"/>
      <c r="AY65" s="3"/>
    </row>
    <row r="66" spans="1:51" ht="18" x14ac:dyDescent="0.3">
      <c r="A66" s="286"/>
      <c r="B66" s="73" t="s">
        <v>17</v>
      </c>
      <c r="C66" s="145"/>
      <c r="D66" s="96"/>
      <c r="E66" s="4"/>
      <c r="F66" s="90"/>
      <c r="G66" s="76"/>
      <c r="H66" s="4"/>
      <c r="I66" s="4"/>
      <c r="J66" s="4"/>
      <c r="K66" s="90"/>
      <c r="L66" s="2"/>
      <c r="Q66" s="2"/>
      <c r="R66" s="305" t="s">
        <v>57</v>
      </c>
      <c r="S66" s="305"/>
      <c r="T66" s="305"/>
      <c r="U66" s="3"/>
      <c r="V66" s="2"/>
      <c r="Z66" s="3"/>
      <c r="AA66" s="2"/>
      <c r="AE66" s="3"/>
      <c r="AF66" s="2"/>
      <c r="AJ66" s="3"/>
      <c r="AK66" s="2"/>
      <c r="AO66" s="3"/>
      <c r="AP66" s="2"/>
      <c r="AY66" s="3"/>
    </row>
    <row r="67" spans="1:51" ht="18" x14ac:dyDescent="0.3">
      <c r="A67" s="286"/>
      <c r="B67" s="73" t="s">
        <v>18</v>
      </c>
      <c r="C67" s="145" t="s">
        <v>64</v>
      </c>
      <c r="D67" s="96"/>
      <c r="E67" s="4"/>
      <c r="F67" s="90"/>
      <c r="G67" s="4"/>
      <c r="H67" s="4"/>
      <c r="I67" s="4"/>
      <c r="J67" s="4"/>
      <c r="K67" s="90"/>
      <c r="L67" s="2"/>
      <c r="Q67" s="2"/>
      <c r="R67" s="305"/>
      <c r="S67" s="305"/>
      <c r="T67" s="305"/>
      <c r="U67" s="3"/>
      <c r="V67" s="2"/>
      <c r="Z67" s="3"/>
      <c r="AA67" s="2"/>
      <c r="AE67" s="3"/>
      <c r="AF67" s="2"/>
      <c r="AJ67" s="3"/>
      <c r="AK67" s="2"/>
      <c r="AO67" s="3"/>
      <c r="AP67" s="2"/>
      <c r="AY67" s="3"/>
    </row>
    <row r="68" spans="1:51" ht="18" x14ac:dyDescent="0.3">
      <c r="A68" s="286"/>
      <c r="B68" s="73" t="s">
        <v>19</v>
      </c>
      <c r="C68" s="144"/>
      <c r="D68" s="96"/>
      <c r="E68" s="4"/>
      <c r="F68" s="90"/>
      <c r="G68" s="4"/>
      <c r="H68" s="4"/>
      <c r="I68" s="4"/>
      <c r="J68" s="4"/>
      <c r="K68" s="90"/>
      <c r="L68" s="2"/>
      <c r="Q68" s="2"/>
      <c r="R68" s="305"/>
      <c r="S68" s="305"/>
      <c r="T68" s="305"/>
      <c r="U68" s="3"/>
      <c r="V68" s="2"/>
      <c r="Z68" s="3"/>
      <c r="AA68" s="2"/>
      <c r="AE68" s="3"/>
      <c r="AF68" s="2"/>
      <c r="AJ68" s="3"/>
      <c r="AK68" s="2"/>
      <c r="AO68" s="3"/>
      <c r="AP68" s="2"/>
      <c r="AY68" s="3"/>
    </row>
    <row r="69" spans="1:51" ht="18" x14ac:dyDescent="0.3">
      <c r="A69" s="286"/>
      <c r="B69" s="73" t="s">
        <v>20</v>
      </c>
      <c r="C69" s="91"/>
      <c r="D69" s="96"/>
      <c r="E69" s="4"/>
      <c r="F69" s="90"/>
      <c r="G69" s="4"/>
      <c r="H69" s="4"/>
      <c r="I69" s="4"/>
      <c r="J69" s="4"/>
      <c r="K69" s="90"/>
      <c r="L69" s="2"/>
      <c r="P69" s="291" t="s">
        <v>38</v>
      </c>
      <c r="Q69" s="2"/>
      <c r="U69" s="3"/>
      <c r="V69" s="2"/>
      <c r="Z69" s="3"/>
      <c r="AA69" s="2"/>
      <c r="AE69" s="3"/>
      <c r="AF69" s="2"/>
      <c r="AJ69" s="3"/>
      <c r="AK69" s="2"/>
      <c r="AO69" s="3"/>
      <c r="AP69" s="2"/>
      <c r="AY69" s="3"/>
    </row>
    <row r="70" spans="1:51" ht="18" x14ac:dyDescent="0.35">
      <c r="A70" s="286"/>
      <c r="B70" s="73" t="s">
        <v>21</v>
      </c>
      <c r="C70" s="92"/>
      <c r="D70" s="4"/>
      <c r="E70" s="4"/>
      <c r="F70" s="90"/>
      <c r="G70" s="4"/>
      <c r="H70" s="4"/>
      <c r="I70" s="4"/>
      <c r="J70" s="4"/>
      <c r="K70" s="90"/>
      <c r="L70" s="2"/>
      <c r="P70" s="292"/>
      <c r="Q70" s="109"/>
      <c r="U70" s="3"/>
      <c r="V70" s="2"/>
      <c r="Z70" s="3"/>
      <c r="AA70" s="2"/>
      <c r="AE70" s="3"/>
      <c r="AF70" s="2"/>
      <c r="AJ70" s="3"/>
      <c r="AK70" s="2"/>
      <c r="AO70" s="3"/>
      <c r="AP70" s="2"/>
      <c r="AY70" s="3"/>
    </row>
    <row r="71" spans="1:51" ht="25.95" customHeight="1" thickBot="1" x14ac:dyDescent="0.35">
      <c r="A71" s="287"/>
      <c r="B71" s="74" t="s">
        <v>22</v>
      </c>
      <c r="C71" s="93"/>
      <c r="D71" s="94"/>
      <c r="E71" s="94"/>
      <c r="F71" s="95"/>
      <c r="G71" s="94"/>
      <c r="H71" s="94"/>
      <c r="I71" s="94"/>
      <c r="J71" s="94"/>
      <c r="K71" s="95"/>
      <c r="L71" s="37"/>
      <c r="M71" s="38"/>
      <c r="N71" s="38"/>
      <c r="O71" s="38"/>
      <c r="P71" s="293"/>
      <c r="Q71" s="37"/>
      <c r="R71" s="38"/>
      <c r="S71" s="38"/>
      <c r="T71" s="38"/>
      <c r="U71" s="39"/>
      <c r="V71" s="2"/>
      <c r="Z71" s="3"/>
      <c r="AA71" s="37"/>
      <c r="AB71" s="38"/>
      <c r="AC71" s="38"/>
      <c r="AD71" s="38"/>
      <c r="AE71" s="39"/>
      <c r="AF71" s="37"/>
      <c r="AG71" s="38"/>
      <c r="AH71" s="38"/>
      <c r="AI71" s="38"/>
      <c r="AJ71" s="39"/>
      <c r="AK71" s="37"/>
      <c r="AL71" s="38"/>
      <c r="AM71" s="38"/>
      <c r="AN71" s="38"/>
      <c r="AO71" s="39"/>
      <c r="AP71" s="37"/>
      <c r="AQ71" s="38"/>
      <c r="AR71" s="38"/>
      <c r="AS71" s="38"/>
      <c r="AT71" s="38"/>
      <c r="AU71" s="38"/>
      <c r="AV71" s="38"/>
      <c r="AW71" s="38"/>
      <c r="AX71" s="38"/>
      <c r="AY71" s="39"/>
    </row>
    <row r="72" spans="1:51" ht="112.95" customHeight="1" x14ac:dyDescent="0.3">
      <c r="A72" s="279" t="s">
        <v>80</v>
      </c>
      <c r="B72" s="12" t="s">
        <v>11</v>
      </c>
      <c r="C72" s="117" t="s">
        <v>28</v>
      </c>
      <c r="D72" s="11"/>
      <c r="E72" s="11"/>
      <c r="F72" s="36"/>
      <c r="G72" s="10"/>
      <c r="H72" s="11"/>
      <c r="I72" s="11"/>
      <c r="J72" s="11"/>
      <c r="K72" s="36"/>
      <c r="L72" s="11"/>
      <c r="M72" s="11"/>
      <c r="N72" s="11"/>
      <c r="O72" s="11"/>
      <c r="P72" s="36"/>
      <c r="Q72" s="69"/>
      <c r="R72" s="11"/>
      <c r="S72" s="11"/>
      <c r="T72" s="11"/>
      <c r="U72" s="111" t="s">
        <v>69</v>
      </c>
      <c r="V72" s="10"/>
      <c r="W72" s="11"/>
      <c r="X72" s="11"/>
      <c r="Y72" s="118" t="s">
        <v>134</v>
      </c>
      <c r="Z72" s="111" t="s">
        <v>83</v>
      </c>
      <c r="AA72" s="10"/>
      <c r="AB72" s="11"/>
      <c r="AC72" s="11"/>
      <c r="AD72" s="11"/>
      <c r="AE72" s="36"/>
      <c r="AF72" s="119" t="s">
        <v>61</v>
      </c>
      <c r="AG72" s="11"/>
      <c r="AH72" s="11"/>
      <c r="AI72" s="11"/>
      <c r="AJ72" s="36"/>
      <c r="AK72" s="10"/>
      <c r="AL72" s="11"/>
      <c r="AM72" s="11"/>
      <c r="AN72" s="11"/>
      <c r="AO72" s="36"/>
      <c r="AP72" s="10"/>
      <c r="AQ72" s="11"/>
      <c r="AR72" s="11"/>
      <c r="AS72" s="11"/>
      <c r="AT72" s="11"/>
      <c r="AU72" s="11"/>
      <c r="AV72" s="11"/>
      <c r="AW72" s="11"/>
      <c r="AX72" s="11"/>
      <c r="AY72" s="36"/>
    </row>
    <row r="73" spans="1:51" ht="68.400000000000006" customHeight="1" x14ac:dyDescent="0.3">
      <c r="A73" s="280"/>
      <c r="B73" s="13" t="s">
        <v>12</v>
      </c>
      <c r="C73" s="2"/>
      <c r="D73" s="99" t="s">
        <v>39</v>
      </c>
      <c r="F73" s="3"/>
      <c r="G73" s="2"/>
      <c r="J73" s="143" t="s">
        <v>31</v>
      </c>
      <c r="K73" s="3"/>
      <c r="N73" s="143" t="s">
        <v>31</v>
      </c>
      <c r="P73" s="41"/>
      <c r="T73" s="158"/>
      <c r="U73" s="3"/>
      <c r="V73" s="2"/>
      <c r="Z73" s="3"/>
      <c r="AA73" s="2"/>
      <c r="AB73" s="131" t="s">
        <v>31</v>
      </c>
      <c r="AE73" s="3"/>
      <c r="AF73" s="2"/>
      <c r="AJ73" s="3"/>
      <c r="AK73" s="2"/>
      <c r="AO73" s="3"/>
      <c r="AP73" s="2"/>
      <c r="AY73" s="3"/>
    </row>
    <row r="74" spans="1:51" ht="49.8" customHeight="1" x14ac:dyDescent="0.3">
      <c r="A74" s="280"/>
      <c r="B74" s="13" t="s">
        <v>13</v>
      </c>
      <c r="C74" s="84" t="s">
        <v>96</v>
      </c>
      <c r="D74" s="76" t="s">
        <v>54</v>
      </c>
      <c r="F74" s="3"/>
      <c r="G74" s="2"/>
      <c r="K74" s="3"/>
      <c r="P74" s="68"/>
      <c r="U74" s="3"/>
      <c r="V74" s="2"/>
      <c r="Z74" s="3"/>
      <c r="AA74" s="2"/>
      <c r="AE74" s="3"/>
      <c r="AF74" s="2"/>
      <c r="AJ74" s="3"/>
      <c r="AK74" s="2"/>
      <c r="AO74" s="3"/>
      <c r="AP74" s="2"/>
      <c r="AY74" s="3"/>
    </row>
    <row r="75" spans="1:51" ht="45.45" customHeight="1" x14ac:dyDescent="0.3">
      <c r="A75" s="280"/>
      <c r="B75" s="13" t="s">
        <v>14</v>
      </c>
      <c r="C75" s="84" t="s">
        <v>79</v>
      </c>
      <c r="D75" s="116" t="s">
        <v>55</v>
      </c>
      <c r="F75" s="3"/>
      <c r="G75" s="2"/>
      <c r="K75" s="3"/>
      <c r="P75" s="3"/>
      <c r="U75" s="3"/>
      <c r="V75" s="2"/>
      <c r="Z75" s="3"/>
      <c r="AA75" s="2"/>
      <c r="AE75" s="3"/>
      <c r="AF75" s="2"/>
      <c r="AJ75" s="3"/>
      <c r="AK75" s="2"/>
      <c r="AO75" s="3"/>
      <c r="AP75" s="2"/>
      <c r="AY75" s="3"/>
    </row>
    <row r="76" spans="1:51" ht="131.4" customHeight="1" x14ac:dyDescent="0.3">
      <c r="A76" s="280"/>
      <c r="B76" s="13" t="s">
        <v>15</v>
      </c>
      <c r="C76" s="84"/>
      <c r="F76" s="3"/>
      <c r="G76" s="2"/>
      <c r="K76" s="122" t="s">
        <v>131</v>
      </c>
      <c r="N76" s="135" t="s">
        <v>84</v>
      </c>
      <c r="P76" s="157" t="s">
        <v>135</v>
      </c>
      <c r="Q76" s="78" t="s">
        <v>121</v>
      </c>
      <c r="U76" s="3"/>
      <c r="V76" s="112"/>
      <c r="W76" s="59"/>
      <c r="X76" s="153" t="s">
        <v>125</v>
      </c>
      <c r="Z76" s="3"/>
      <c r="AA76" s="2"/>
      <c r="AE76" s="155" t="s">
        <v>130</v>
      </c>
      <c r="AF76" s="120"/>
      <c r="AJ76" s="121"/>
      <c r="AK76" s="2"/>
      <c r="AO76" s="3"/>
      <c r="AP76" s="2"/>
      <c r="AY76" s="3"/>
    </row>
    <row r="77" spans="1:51" ht="40.950000000000003" customHeight="1" x14ac:dyDescent="0.3">
      <c r="A77" s="280"/>
      <c r="B77" s="13" t="s">
        <v>16</v>
      </c>
      <c r="F77" s="3"/>
      <c r="G77" s="2"/>
      <c r="J77" s="76" t="s">
        <v>117</v>
      </c>
      <c r="K77" s="3"/>
      <c r="L77" s="77" t="s">
        <v>118</v>
      </c>
      <c r="M77" s="105" t="s">
        <v>119</v>
      </c>
      <c r="N77" s="103" t="s">
        <v>120</v>
      </c>
      <c r="P77" s="104" t="s">
        <v>120</v>
      </c>
      <c r="U77" s="3"/>
      <c r="V77" s="2"/>
      <c r="Z77" s="3"/>
      <c r="AA77" s="2"/>
      <c r="AE77" s="3"/>
      <c r="AF77" s="2"/>
      <c r="AJ77" s="3"/>
      <c r="AK77" s="2"/>
      <c r="AO77" s="3"/>
      <c r="AP77" s="2"/>
      <c r="AY77" s="3"/>
    </row>
    <row r="78" spans="1:51" ht="111.6" customHeight="1" x14ac:dyDescent="0.3">
      <c r="A78" s="280"/>
      <c r="B78" s="13" t="s">
        <v>17</v>
      </c>
      <c r="C78" s="156" t="s">
        <v>78</v>
      </c>
      <c r="E78" s="78" t="s">
        <v>132</v>
      </c>
      <c r="F78" s="3"/>
      <c r="G78" s="2"/>
      <c r="J78" s="105" t="s">
        <v>133</v>
      </c>
      <c r="K78" s="121"/>
      <c r="L78" s="76" t="s">
        <v>122</v>
      </c>
      <c r="N78" s="77" t="s">
        <v>123</v>
      </c>
      <c r="O78" s="101" t="s">
        <v>124</v>
      </c>
      <c r="P78" s="3"/>
      <c r="U78" s="3"/>
      <c r="V78" s="2"/>
      <c r="Y78" s="134" t="s">
        <v>126</v>
      </c>
      <c r="Z78" s="3"/>
      <c r="AA78" s="2"/>
      <c r="AE78" s="3"/>
      <c r="AF78" s="2"/>
      <c r="AJ78" s="3"/>
      <c r="AK78" s="2"/>
      <c r="AO78" s="3"/>
      <c r="AP78" s="2"/>
      <c r="AY78" s="3"/>
    </row>
    <row r="79" spans="1:51" ht="50.4" customHeight="1" x14ac:dyDescent="0.3">
      <c r="A79" s="280"/>
      <c r="B79" s="13" t="s">
        <v>18</v>
      </c>
      <c r="C79" s="152" t="s">
        <v>37</v>
      </c>
      <c r="F79" s="138" t="s">
        <v>72</v>
      </c>
      <c r="G79" s="2"/>
      <c r="K79" s="138" t="s">
        <v>65</v>
      </c>
      <c r="P79" s="138" t="s">
        <v>74</v>
      </c>
      <c r="U79" s="138" t="s">
        <v>67</v>
      </c>
      <c r="V79" s="2"/>
      <c r="Z79" s="138" t="s">
        <v>75</v>
      </c>
      <c r="AA79" s="2"/>
      <c r="AE79" s="138" t="s">
        <v>70</v>
      </c>
      <c r="AF79" s="2"/>
      <c r="AJ79" s="138" t="s">
        <v>70</v>
      </c>
      <c r="AK79" s="2"/>
      <c r="AO79" s="138" t="s">
        <v>71</v>
      </c>
      <c r="AP79" s="2"/>
      <c r="AY79" s="3"/>
    </row>
    <row r="80" spans="1:51" ht="28.8" x14ac:dyDescent="0.3">
      <c r="A80" s="280"/>
      <c r="B80" s="13" t="s">
        <v>19</v>
      </c>
      <c r="C80" s="40" t="s">
        <v>97</v>
      </c>
      <c r="D80" s="75" t="s">
        <v>98</v>
      </c>
      <c r="E80" s="15" t="s">
        <v>99</v>
      </c>
      <c r="F80" s="41" t="s">
        <v>100</v>
      </c>
      <c r="G80" s="40" t="s">
        <v>101</v>
      </c>
      <c r="H80" s="15" t="s">
        <v>102</v>
      </c>
      <c r="I80" s="15" t="s">
        <v>103</v>
      </c>
      <c r="J80" s="15" t="s">
        <v>104</v>
      </c>
      <c r="K80" s="41" t="s">
        <v>105</v>
      </c>
      <c r="L80" s="15" t="s">
        <v>106</v>
      </c>
      <c r="M80" s="15" t="s">
        <v>107</v>
      </c>
      <c r="N80" s="15" t="s">
        <v>108</v>
      </c>
      <c r="O80" s="15" t="s">
        <v>109</v>
      </c>
      <c r="P80" s="41" t="s">
        <v>110</v>
      </c>
      <c r="Q80" s="15" t="s">
        <v>111</v>
      </c>
      <c r="R80" s="15" t="s">
        <v>112</v>
      </c>
      <c r="U80" s="3"/>
      <c r="V80" s="2"/>
      <c r="Z80" s="3"/>
      <c r="AA80" s="2"/>
      <c r="AE80" s="3"/>
      <c r="AF80" s="2"/>
      <c r="AJ80" s="3"/>
      <c r="AK80" s="2"/>
      <c r="AO80" s="3"/>
      <c r="AP80" s="2"/>
      <c r="AY80" s="3"/>
    </row>
    <row r="81" spans="1:51" ht="49.2" customHeight="1" x14ac:dyDescent="0.3">
      <c r="A81" s="280"/>
      <c r="B81" s="13" t="s">
        <v>20</v>
      </c>
      <c r="C81" s="92"/>
      <c r="D81" s="101" t="s">
        <v>116</v>
      </c>
      <c r="F81" s="3"/>
      <c r="G81" s="2"/>
      <c r="J81" s="101" t="s">
        <v>115</v>
      </c>
      <c r="K81" s="3"/>
      <c r="P81" s="105" t="s">
        <v>114</v>
      </c>
      <c r="R81" s="101" t="s">
        <v>43</v>
      </c>
      <c r="U81" s="3"/>
      <c r="V81" s="2"/>
      <c r="Z81" s="102" t="s">
        <v>42</v>
      </c>
      <c r="AA81" s="2"/>
      <c r="AB81" s="4"/>
      <c r="AE81" s="3"/>
      <c r="AF81" s="2"/>
      <c r="AJ81" s="3"/>
      <c r="AK81" s="2"/>
      <c r="AO81" s="3"/>
      <c r="AP81" s="2"/>
      <c r="AY81" s="3"/>
    </row>
    <row r="82" spans="1:51" x14ac:dyDescent="0.3">
      <c r="A82" s="280"/>
      <c r="B82" s="13" t="s">
        <v>21</v>
      </c>
      <c r="C82" s="84"/>
      <c r="F82" s="3"/>
      <c r="G82" s="2"/>
      <c r="K82" s="3"/>
      <c r="P82" s="3"/>
      <c r="U82" s="3"/>
      <c r="V82" s="2"/>
      <c r="Z82" s="3"/>
      <c r="AA82" s="2"/>
      <c r="AE82" s="3"/>
      <c r="AF82" s="2"/>
      <c r="AJ82" s="3"/>
      <c r="AK82" s="2"/>
      <c r="AO82" s="3"/>
      <c r="AP82" s="2"/>
      <c r="AY82" s="3"/>
    </row>
    <row r="83" spans="1:51" ht="15" thickBot="1" x14ac:dyDescent="0.35">
      <c r="A83" s="281"/>
      <c r="B83" s="14" t="s">
        <v>22</v>
      </c>
      <c r="C83" s="84" t="s">
        <v>113</v>
      </c>
      <c r="D83" s="38"/>
      <c r="E83" s="38"/>
      <c r="F83" s="39"/>
      <c r="G83" s="37"/>
      <c r="H83" s="38"/>
      <c r="I83" s="38"/>
      <c r="J83" s="38"/>
      <c r="K83" s="39"/>
      <c r="L83" s="38"/>
      <c r="M83" s="38"/>
      <c r="N83" s="38"/>
      <c r="O83" s="38"/>
      <c r="P83" s="39"/>
      <c r="Q83" s="38"/>
      <c r="R83" s="38"/>
      <c r="S83" s="38"/>
      <c r="T83" s="38"/>
      <c r="U83" s="39"/>
      <c r="V83" s="37"/>
      <c r="W83" s="38"/>
      <c r="X83" s="38"/>
      <c r="Y83" s="38"/>
      <c r="Z83" s="39"/>
      <c r="AA83" s="37"/>
      <c r="AB83" s="38"/>
      <c r="AC83" s="38"/>
      <c r="AD83" s="38"/>
      <c r="AE83" s="39"/>
      <c r="AF83" s="37"/>
      <c r="AG83" s="38"/>
      <c r="AH83" s="38"/>
      <c r="AI83" s="38"/>
      <c r="AJ83" s="39"/>
      <c r="AK83" s="37"/>
      <c r="AL83" s="38"/>
      <c r="AM83" s="38"/>
      <c r="AN83" s="38"/>
      <c r="AO83" s="39"/>
      <c r="AP83" s="37"/>
      <c r="AQ83" s="38"/>
      <c r="AR83" s="38"/>
      <c r="AS83" s="38"/>
      <c r="AT83" s="38"/>
      <c r="AU83" s="38"/>
      <c r="AV83" s="38"/>
      <c r="AW83" s="38"/>
      <c r="AX83" s="38"/>
      <c r="AY83" s="39"/>
    </row>
    <row r="84" spans="1:51" x14ac:dyDescent="0.3">
      <c r="A84" s="282" t="s">
        <v>26</v>
      </c>
      <c r="B84" s="12" t="s">
        <v>11</v>
      </c>
      <c r="C84" s="86" t="s">
        <v>29</v>
      </c>
      <c r="D84" s="11"/>
      <c r="E84" s="11"/>
      <c r="F84" s="11"/>
      <c r="G84" s="2"/>
      <c r="K84" s="3"/>
      <c r="L84" s="10"/>
      <c r="M84" s="11"/>
      <c r="N84" s="11"/>
      <c r="O84" s="11"/>
      <c r="P84" s="36"/>
      <c r="Q84" s="10"/>
      <c r="R84" s="11"/>
      <c r="S84" s="11"/>
      <c r="T84" s="11"/>
      <c r="U84" s="36"/>
      <c r="V84" s="10"/>
      <c r="W84" s="11"/>
      <c r="X84" s="11"/>
      <c r="Y84" s="11"/>
      <c r="Z84" s="36"/>
      <c r="AA84" s="10"/>
      <c r="AB84" s="11"/>
      <c r="AC84" s="11"/>
      <c r="AD84" s="11"/>
      <c r="AE84" s="36"/>
      <c r="AF84" s="10"/>
      <c r="AG84" s="11"/>
      <c r="AH84" s="11"/>
      <c r="AI84" s="11"/>
      <c r="AJ84" s="11"/>
      <c r="AK84" s="10"/>
      <c r="AL84" s="11"/>
      <c r="AM84" s="11"/>
      <c r="AN84" s="11"/>
      <c r="AO84" s="36"/>
      <c r="AP84" s="11"/>
      <c r="AQ84" s="11"/>
      <c r="AR84" s="11"/>
      <c r="AS84" s="11"/>
      <c r="AT84" s="11"/>
      <c r="AU84" s="11"/>
      <c r="AV84" s="11"/>
      <c r="AW84" s="11"/>
      <c r="AX84" s="11"/>
      <c r="AY84" s="36"/>
    </row>
    <row r="85" spans="1:51" x14ac:dyDescent="0.3">
      <c r="A85" s="283"/>
      <c r="B85" s="13" t="s">
        <v>12</v>
      </c>
      <c r="C85" s="87" t="s">
        <v>34</v>
      </c>
      <c r="D85" t="s">
        <v>63</v>
      </c>
      <c r="G85" s="2"/>
      <c r="K85" s="3"/>
      <c r="L85" s="2"/>
      <c r="P85" s="3"/>
      <c r="Q85" s="2"/>
      <c r="U85" s="3"/>
      <c r="V85" s="2"/>
      <c r="Z85" s="3"/>
      <c r="AA85" s="2"/>
      <c r="AE85" s="3"/>
      <c r="AF85" s="2"/>
      <c r="AK85" s="2"/>
      <c r="AO85" s="3"/>
      <c r="AY85" s="3"/>
    </row>
    <row r="86" spans="1:51" x14ac:dyDescent="0.3">
      <c r="A86" s="283"/>
      <c r="B86" s="13" t="s">
        <v>13</v>
      </c>
      <c r="C86" s="2"/>
      <c r="G86" s="2"/>
      <c r="K86" s="3"/>
      <c r="L86" s="2"/>
      <c r="P86" s="3"/>
      <c r="Q86" s="2"/>
      <c r="U86" s="3"/>
      <c r="V86" s="2"/>
      <c r="Z86" s="3"/>
      <c r="AA86" s="2"/>
      <c r="AE86" s="3"/>
      <c r="AF86" s="2"/>
      <c r="AK86" s="2"/>
      <c r="AO86" s="3"/>
      <c r="AY86" s="3"/>
    </row>
    <row r="87" spans="1:51" x14ac:dyDescent="0.3">
      <c r="A87" s="283"/>
      <c r="B87" s="13" t="s">
        <v>14</v>
      </c>
      <c r="C87" s="2"/>
      <c r="G87" s="2"/>
      <c r="K87" s="3"/>
      <c r="L87" s="2"/>
      <c r="P87" s="3"/>
      <c r="Q87" s="2"/>
      <c r="U87" s="3"/>
      <c r="V87" s="2"/>
      <c r="Z87" s="3"/>
      <c r="AA87" s="2"/>
      <c r="AE87" s="3"/>
      <c r="AF87" s="2"/>
      <c r="AK87" s="2"/>
      <c r="AO87" s="3"/>
      <c r="AY87" s="3"/>
    </row>
    <row r="88" spans="1:51" ht="27.6" customHeight="1" x14ac:dyDescent="0.3">
      <c r="A88" s="283"/>
      <c r="B88" s="13" t="s">
        <v>15</v>
      </c>
      <c r="C88" s="85" t="s">
        <v>73</v>
      </c>
      <c r="G88" s="2"/>
      <c r="K88" s="3"/>
      <c r="L88" s="2"/>
      <c r="P88" s="3"/>
      <c r="Q88" s="2"/>
      <c r="U88" s="3"/>
      <c r="V88" s="2"/>
      <c r="Z88" s="3"/>
      <c r="AA88" s="2"/>
      <c r="AE88" s="3"/>
      <c r="AF88" s="2"/>
      <c r="AK88" s="2"/>
      <c r="AO88" s="3"/>
      <c r="AY88" s="3"/>
    </row>
    <row r="89" spans="1:51" ht="57.6" x14ac:dyDescent="0.3">
      <c r="A89" s="283"/>
      <c r="B89" s="13" t="s">
        <v>16</v>
      </c>
      <c r="C89" s="85" t="s">
        <v>40</v>
      </c>
      <c r="G89" s="2"/>
      <c r="K89" s="3"/>
      <c r="L89" s="2"/>
      <c r="P89" s="3"/>
      <c r="Q89" s="2"/>
      <c r="U89" s="3"/>
      <c r="V89" s="2"/>
      <c r="Z89" s="3"/>
      <c r="AA89" s="2"/>
      <c r="AE89" s="3"/>
      <c r="AF89" s="2"/>
      <c r="AK89" s="2"/>
      <c r="AO89" s="3"/>
      <c r="AY89" s="3"/>
    </row>
    <row r="90" spans="1:51" ht="28.8" x14ac:dyDescent="0.3">
      <c r="A90" s="283"/>
      <c r="B90" s="13" t="s">
        <v>17</v>
      </c>
      <c r="C90" s="40"/>
      <c r="G90" s="67" t="s">
        <v>33</v>
      </c>
      <c r="K90" s="3"/>
      <c r="L90" s="2"/>
      <c r="P90" s="3"/>
      <c r="Q90" s="2"/>
      <c r="U90" s="3"/>
      <c r="V90" s="2"/>
      <c r="Z90" s="3"/>
      <c r="AA90" s="2"/>
      <c r="AE90" s="3"/>
      <c r="AF90" s="2"/>
      <c r="AK90" s="2"/>
      <c r="AO90" s="3"/>
      <c r="AY90" s="3"/>
    </row>
    <row r="91" spans="1:51" x14ac:dyDescent="0.3">
      <c r="A91" s="283"/>
      <c r="B91" s="13" t="s">
        <v>18</v>
      </c>
      <c r="C91" s="2"/>
      <c r="G91" s="2"/>
      <c r="K91" s="3"/>
      <c r="L91" s="2"/>
      <c r="P91" s="3"/>
      <c r="Q91" s="2"/>
      <c r="U91" s="3"/>
      <c r="V91" s="2"/>
      <c r="Z91" s="3"/>
      <c r="AA91" s="2"/>
      <c r="AE91" s="3"/>
      <c r="AF91" s="2"/>
      <c r="AK91" s="2"/>
      <c r="AO91" s="3"/>
      <c r="AY91" s="3"/>
    </row>
    <row r="92" spans="1:51" x14ac:dyDescent="0.3">
      <c r="A92" s="283"/>
      <c r="B92" s="13" t="s">
        <v>19</v>
      </c>
      <c r="C92" s="2"/>
      <c r="G92" s="2"/>
      <c r="K92" s="3"/>
      <c r="L92" s="2"/>
      <c r="P92" s="3"/>
      <c r="Q92" s="2"/>
      <c r="U92" s="3"/>
      <c r="V92" s="2"/>
      <c r="Z92" s="3"/>
      <c r="AA92" s="2"/>
      <c r="AE92" s="3"/>
      <c r="AF92" s="2"/>
      <c r="AK92" s="2"/>
      <c r="AO92" s="3"/>
      <c r="AY92" s="3"/>
    </row>
    <row r="93" spans="1:51" x14ac:dyDescent="0.3">
      <c r="A93" s="283"/>
      <c r="B93" s="13" t="s">
        <v>20</v>
      </c>
      <c r="C93" s="2"/>
      <c r="G93" s="2"/>
      <c r="K93" s="3"/>
      <c r="L93" s="2"/>
      <c r="P93" s="3"/>
      <c r="Q93" s="2"/>
      <c r="U93" s="3"/>
      <c r="V93" s="2"/>
      <c r="Z93" s="3"/>
      <c r="AA93" s="2"/>
      <c r="AE93" s="3"/>
      <c r="AF93" s="2"/>
      <c r="AK93" s="2"/>
      <c r="AO93" s="3"/>
      <c r="AY93" s="3"/>
    </row>
    <row r="94" spans="1:51" x14ac:dyDescent="0.3">
      <c r="A94" s="283"/>
      <c r="B94" s="13" t="s">
        <v>21</v>
      </c>
      <c r="C94" s="2"/>
      <c r="G94" s="2"/>
      <c r="K94" s="3"/>
      <c r="L94" s="2"/>
      <c r="P94" s="3"/>
      <c r="Q94" s="2"/>
      <c r="U94" s="3"/>
      <c r="V94" s="2"/>
      <c r="Z94" s="3"/>
      <c r="AA94" s="2"/>
      <c r="AE94" s="3"/>
      <c r="AF94" s="2"/>
      <c r="AK94" s="2"/>
      <c r="AO94" s="3"/>
      <c r="AY94" s="3"/>
    </row>
    <row r="95" spans="1:51" ht="15" thickBot="1" x14ac:dyDescent="0.35">
      <c r="A95" s="284"/>
      <c r="B95" s="14" t="s">
        <v>22</v>
      </c>
      <c r="C95" s="37"/>
      <c r="D95" s="38"/>
      <c r="E95" s="38"/>
      <c r="F95" s="38"/>
      <c r="G95" s="37"/>
      <c r="H95" s="38"/>
      <c r="I95" s="38"/>
      <c r="J95" s="38"/>
      <c r="K95" s="39"/>
      <c r="L95" s="37"/>
      <c r="M95" s="38"/>
      <c r="N95" s="38"/>
      <c r="O95" s="38"/>
      <c r="P95" s="39"/>
      <c r="Q95" s="37"/>
      <c r="R95" s="38"/>
      <c r="S95" s="38"/>
      <c r="T95" s="38"/>
      <c r="U95" s="39"/>
      <c r="V95" s="37"/>
      <c r="W95" s="38"/>
      <c r="X95" s="38"/>
      <c r="Y95" s="38"/>
      <c r="Z95" s="39"/>
      <c r="AA95" s="37"/>
      <c r="AB95" s="38"/>
      <c r="AC95" s="38"/>
      <c r="AD95" s="38"/>
      <c r="AE95" s="39"/>
      <c r="AF95" s="37"/>
      <c r="AG95" s="38"/>
      <c r="AH95" s="38"/>
      <c r="AI95" s="38"/>
      <c r="AJ95" s="38"/>
      <c r="AK95" s="37"/>
      <c r="AL95" s="38"/>
      <c r="AM95" s="38"/>
      <c r="AN95" s="38"/>
      <c r="AO95" s="39"/>
      <c r="AP95" s="38"/>
      <c r="AQ95" s="38"/>
      <c r="AR95" s="38"/>
      <c r="AS95" s="38"/>
      <c r="AT95" s="38"/>
      <c r="AU95" s="38"/>
      <c r="AV95" s="38"/>
      <c r="AW95" s="38"/>
      <c r="AX95" s="38"/>
      <c r="AY95" s="39"/>
    </row>
  </sheetData>
  <mergeCells count="25">
    <mergeCell ref="AF32:AJ32"/>
    <mergeCell ref="AK32:AO32"/>
    <mergeCell ref="AP32:AY32"/>
    <mergeCell ref="A60:A71"/>
    <mergeCell ref="C32:F32"/>
    <mergeCell ref="G32:K32"/>
    <mergeCell ref="L32:P32"/>
    <mergeCell ref="Q32:U32"/>
    <mergeCell ref="V32:Z32"/>
    <mergeCell ref="AA32:AE32"/>
    <mergeCell ref="V60:Z61"/>
    <mergeCell ref="AA60:AE61"/>
    <mergeCell ref="V51:Z57"/>
    <mergeCell ref="AA51:AE57"/>
    <mergeCell ref="AF60:AJ61"/>
    <mergeCell ref="A25:A27"/>
    <mergeCell ref="P69:P71"/>
    <mergeCell ref="Q60:Q62"/>
    <mergeCell ref="A84:A95"/>
    <mergeCell ref="A48:A59"/>
    <mergeCell ref="A72:A83"/>
    <mergeCell ref="Q51:U57"/>
    <mergeCell ref="R60:U61"/>
    <mergeCell ref="R66:T68"/>
    <mergeCell ref="T65:V65"/>
  </mergeCells>
  <phoneticPr fontId="18" type="noConversion"/>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FBC7-01F6-4138-9879-AA5684C0EE50}">
  <sheetPr>
    <outlinePr summaryBelow="0" summaryRight="0"/>
  </sheetPr>
  <dimension ref="A2:Q108"/>
  <sheetViews>
    <sheetView workbookViewId="0">
      <selection activeCell="S69" sqref="S69"/>
    </sheetView>
  </sheetViews>
  <sheetFormatPr defaultColWidth="14.44140625" defaultRowHeight="15.75" customHeight="1" x14ac:dyDescent="0.25"/>
  <cols>
    <col min="1" max="1" width="6" style="177" customWidth="1"/>
    <col min="2" max="11" width="13.88671875" style="177" customWidth="1"/>
    <col min="12" max="12" width="15.44140625" style="177" customWidth="1"/>
    <col min="13" max="16384" width="14.44140625" style="177"/>
  </cols>
  <sheetData>
    <row r="2" spans="1:16" ht="15.75" customHeight="1" x14ac:dyDescent="0.3">
      <c r="B2" s="178" t="s">
        <v>136</v>
      </c>
    </row>
    <row r="3" spans="1:16" ht="13.2" x14ac:dyDescent="0.25">
      <c r="B3" s="179" t="s">
        <v>137</v>
      </c>
    </row>
    <row r="4" spans="1:16" ht="13.2" x14ac:dyDescent="0.25">
      <c r="B4" s="179"/>
    </row>
    <row r="5" spans="1:16" ht="13.2" x14ac:dyDescent="0.25">
      <c r="B5" s="179" t="s">
        <v>138</v>
      </c>
    </row>
    <row r="6" spans="1:16" ht="13.2" x14ac:dyDescent="0.25">
      <c r="B6" s="179" t="s">
        <v>139</v>
      </c>
    </row>
    <row r="7" spans="1:16" ht="13.2" x14ac:dyDescent="0.25">
      <c r="B7" s="179" t="s">
        <v>140</v>
      </c>
    </row>
    <row r="8" spans="1:16" ht="13.2" x14ac:dyDescent="0.25">
      <c r="B8" s="179" t="s">
        <v>141</v>
      </c>
    </row>
    <row r="9" spans="1:16" ht="13.2" x14ac:dyDescent="0.25">
      <c r="B9" s="179"/>
    </row>
    <row r="10" spans="1:16" ht="13.2" x14ac:dyDescent="0.25">
      <c r="B10" s="179" t="s">
        <v>142</v>
      </c>
    </row>
    <row r="11" spans="1:16" ht="13.2" x14ac:dyDescent="0.25">
      <c r="B11" s="179" t="s">
        <v>143</v>
      </c>
    </row>
    <row r="13" spans="1:16" ht="13.2" x14ac:dyDescent="0.25">
      <c r="A13" s="180"/>
      <c r="B13" s="316" t="s">
        <v>144</v>
      </c>
      <c r="C13" s="317"/>
      <c r="D13" s="182">
        <v>6000</v>
      </c>
      <c r="E13" s="183"/>
      <c r="F13" s="316" t="s">
        <v>145</v>
      </c>
      <c r="G13" s="317"/>
      <c r="H13" s="182">
        <v>2500</v>
      </c>
      <c r="I13" s="316" t="s">
        <v>146</v>
      </c>
      <c r="J13" s="317"/>
      <c r="K13" s="182">
        <v>1000</v>
      </c>
      <c r="L13" s="183"/>
      <c r="M13" s="184"/>
      <c r="N13" s="181" t="s">
        <v>147</v>
      </c>
      <c r="O13" s="185">
        <v>15000</v>
      </c>
      <c r="P13" s="186"/>
    </row>
    <row r="14" spans="1:16" ht="13.2" x14ac:dyDescent="0.25">
      <c r="A14" s="187"/>
      <c r="B14" s="318" t="s">
        <v>148</v>
      </c>
      <c r="C14" s="319"/>
      <c r="D14" s="188">
        <v>0.06</v>
      </c>
      <c r="F14" s="318" t="s">
        <v>148</v>
      </c>
      <c r="G14" s="319"/>
      <c r="H14" s="188">
        <v>0.06</v>
      </c>
      <c r="I14" s="318" t="s">
        <v>148</v>
      </c>
      <c r="J14" s="319"/>
      <c r="K14" s="188">
        <v>0.06</v>
      </c>
      <c r="O14" s="189"/>
    </row>
    <row r="15" spans="1:16" ht="13.2" x14ac:dyDescent="0.25">
      <c r="A15" s="190"/>
      <c r="B15" s="314" t="s">
        <v>149</v>
      </c>
      <c r="C15" s="315"/>
      <c r="D15" s="192">
        <v>0.08</v>
      </c>
      <c r="E15" s="193"/>
      <c r="F15" s="193"/>
      <c r="G15" s="191" t="s">
        <v>150</v>
      </c>
      <c r="H15" s="192">
        <v>0.04</v>
      </c>
      <c r="I15" s="193"/>
      <c r="J15" s="191" t="s">
        <v>149</v>
      </c>
      <c r="K15" s="192">
        <v>0.1</v>
      </c>
      <c r="L15" s="193"/>
      <c r="M15" s="193"/>
      <c r="N15" s="193"/>
      <c r="O15" s="194"/>
    </row>
    <row r="17" spans="1:17" ht="27" customHeight="1" x14ac:dyDescent="0.25">
      <c r="A17" s="195" t="s">
        <v>151</v>
      </c>
      <c r="B17" s="196" t="s">
        <v>152</v>
      </c>
      <c r="C17" s="197" t="s">
        <v>153</v>
      </c>
      <c r="D17" s="198" t="s">
        <v>154</v>
      </c>
      <c r="E17" s="199" t="s">
        <v>155</v>
      </c>
      <c r="F17" s="200" t="s">
        <v>153</v>
      </c>
      <c r="G17" s="200" t="s">
        <v>156</v>
      </c>
      <c r="H17" s="201" t="s">
        <v>157</v>
      </c>
      <c r="I17" s="202" t="s">
        <v>158</v>
      </c>
      <c r="J17" s="203" t="s">
        <v>153</v>
      </c>
      <c r="K17" s="204" t="s">
        <v>159</v>
      </c>
      <c r="L17" s="205" t="s">
        <v>160</v>
      </c>
      <c r="M17" s="206" t="s">
        <v>161</v>
      </c>
      <c r="N17" s="206" t="s">
        <v>162</v>
      </c>
      <c r="O17" s="207" t="s">
        <v>163</v>
      </c>
      <c r="P17" s="208" t="s">
        <v>164</v>
      </c>
      <c r="Q17" s="209" t="s">
        <v>165</v>
      </c>
    </row>
    <row r="18" spans="1:17" ht="13.2" x14ac:dyDescent="0.25">
      <c r="A18" s="179">
        <v>21</v>
      </c>
      <c r="B18" s="210">
        <v>1000</v>
      </c>
      <c r="C18" s="211"/>
      <c r="D18" s="212"/>
      <c r="E18" s="211">
        <v>500</v>
      </c>
      <c r="F18" s="211"/>
      <c r="G18" s="211"/>
      <c r="H18" s="212"/>
      <c r="I18" s="210">
        <v>0</v>
      </c>
      <c r="J18" s="211"/>
      <c r="K18" s="212"/>
      <c r="L18" s="212">
        <f t="shared" ref="L18:L97" si="0">B18+E18+I18</f>
        <v>1500</v>
      </c>
      <c r="M18" s="211"/>
      <c r="N18" s="211">
        <f t="shared" ref="N18:N97" si="1">G18+H18+K18</f>
        <v>0</v>
      </c>
      <c r="O18" s="211"/>
      <c r="P18" s="212"/>
      <c r="Q18" s="212">
        <f t="shared" ref="Q18:Q97" si="2">SUM(M18:P18)</f>
        <v>0</v>
      </c>
    </row>
    <row r="19" spans="1:17" ht="13.2" x14ac:dyDescent="0.25">
      <c r="A19" s="179">
        <v>22</v>
      </c>
      <c r="B19" s="210">
        <f t="shared" ref="B19:B82" si="3">B18*(1+$D$14)+$D$13+C18-D18</f>
        <v>7060</v>
      </c>
      <c r="C19" s="211"/>
      <c r="D19" s="212"/>
      <c r="E19" s="211">
        <f t="shared" ref="E19:E61" si="4">E18*(1+$H$14)+$H$13+F18-G18-H18</f>
        <v>3030</v>
      </c>
      <c r="F19" s="211"/>
      <c r="G19" s="211"/>
      <c r="H19" s="212"/>
      <c r="I19" s="210">
        <f t="shared" ref="I19:I61" si="5">I18*(1+$K$14)+$K$13+J18-K18</f>
        <v>1000</v>
      </c>
      <c r="J19" s="211"/>
      <c r="K19" s="212"/>
      <c r="L19" s="212">
        <f t="shared" si="0"/>
        <v>11090</v>
      </c>
      <c r="M19" s="211"/>
      <c r="N19" s="211">
        <f t="shared" si="1"/>
        <v>0</v>
      </c>
      <c r="O19" s="211"/>
      <c r="P19" s="212"/>
      <c r="Q19" s="212">
        <f t="shared" si="2"/>
        <v>0</v>
      </c>
    </row>
    <row r="20" spans="1:17" ht="13.2" x14ac:dyDescent="0.25">
      <c r="A20" s="179">
        <v>23</v>
      </c>
      <c r="B20" s="210">
        <f t="shared" si="3"/>
        <v>13483.6</v>
      </c>
      <c r="C20" s="211"/>
      <c r="D20" s="212"/>
      <c r="E20" s="211">
        <f t="shared" si="4"/>
        <v>5711.8</v>
      </c>
      <c r="F20" s="211"/>
      <c r="G20" s="211"/>
      <c r="H20" s="212"/>
      <c r="I20" s="210">
        <f t="shared" si="5"/>
        <v>2060</v>
      </c>
      <c r="J20" s="211"/>
      <c r="K20" s="212"/>
      <c r="L20" s="212">
        <f t="shared" si="0"/>
        <v>21255.4</v>
      </c>
      <c r="M20" s="211"/>
      <c r="N20" s="211">
        <f t="shared" si="1"/>
        <v>0</v>
      </c>
      <c r="O20" s="211"/>
      <c r="P20" s="212"/>
      <c r="Q20" s="212">
        <f t="shared" si="2"/>
        <v>0</v>
      </c>
    </row>
    <row r="21" spans="1:17" ht="13.2" x14ac:dyDescent="0.25">
      <c r="A21" s="179">
        <v>24</v>
      </c>
      <c r="B21" s="210">
        <f t="shared" si="3"/>
        <v>20292.616000000002</v>
      </c>
      <c r="C21" s="211"/>
      <c r="D21" s="212"/>
      <c r="E21" s="211">
        <f t="shared" si="4"/>
        <v>8554.5080000000016</v>
      </c>
      <c r="F21" s="211"/>
      <c r="G21" s="211"/>
      <c r="H21" s="212"/>
      <c r="I21" s="210">
        <f t="shared" si="5"/>
        <v>3183.6</v>
      </c>
      <c r="J21" s="211"/>
      <c r="K21" s="212"/>
      <c r="L21" s="212">
        <f t="shared" si="0"/>
        <v>32030.724000000002</v>
      </c>
      <c r="M21" s="211"/>
      <c r="N21" s="211">
        <f t="shared" si="1"/>
        <v>0</v>
      </c>
      <c r="O21" s="211"/>
      <c r="P21" s="212"/>
      <c r="Q21" s="212">
        <f t="shared" si="2"/>
        <v>0</v>
      </c>
    </row>
    <row r="22" spans="1:17" ht="13.2" x14ac:dyDescent="0.25">
      <c r="A22" s="179">
        <v>25</v>
      </c>
      <c r="B22" s="210">
        <f t="shared" si="3"/>
        <v>27510.172960000004</v>
      </c>
      <c r="C22" s="211"/>
      <c r="D22" s="212"/>
      <c r="E22" s="211">
        <f t="shared" si="4"/>
        <v>11567.778480000003</v>
      </c>
      <c r="F22" s="211"/>
      <c r="G22" s="211"/>
      <c r="H22" s="212"/>
      <c r="I22" s="210">
        <f t="shared" si="5"/>
        <v>4374.616</v>
      </c>
      <c r="J22" s="211"/>
      <c r="K22" s="212"/>
      <c r="L22" s="212">
        <f t="shared" si="0"/>
        <v>43452.567440000006</v>
      </c>
      <c r="M22" s="211"/>
      <c r="N22" s="211">
        <f t="shared" si="1"/>
        <v>0</v>
      </c>
      <c r="O22" s="211"/>
      <c r="P22" s="212"/>
      <c r="Q22" s="212">
        <f t="shared" si="2"/>
        <v>0</v>
      </c>
    </row>
    <row r="23" spans="1:17" ht="13.2" x14ac:dyDescent="0.25">
      <c r="A23" s="179">
        <v>26</v>
      </c>
      <c r="B23" s="210">
        <f t="shared" si="3"/>
        <v>35160.783337600005</v>
      </c>
      <c r="C23" s="211"/>
      <c r="D23" s="212"/>
      <c r="E23" s="211">
        <f t="shared" si="4"/>
        <v>14761.845188800004</v>
      </c>
      <c r="F23" s="211"/>
      <c r="G23" s="211"/>
      <c r="H23" s="212"/>
      <c r="I23" s="210">
        <f t="shared" si="5"/>
        <v>5637.0929599999999</v>
      </c>
      <c r="J23" s="211"/>
      <c r="K23" s="212"/>
      <c r="L23" s="212">
        <f t="shared" si="0"/>
        <v>55559.721486400013</v>
      </c>
      <c r="M23" s="211"/>
      <c r="N23" s="211">
        <f t="shared" si="1"/>
        <v>0</v>
      </c>
      <c r="O23" s="211"/>
      <c r="P23" s="212"/>
      <c r="Q23" s="212">
        <f t="shared" si="2"/>
        <v>0</v>
      </c>
    </row>
    <row r="24" spans="1:17" ht="13.2" x14ac:dyDescent="0.25">
      <c r="A24" s="179">
        <v>27</v>
      </c>
      <c r="B24" s="210">
        <f t="shared" si="3"/>
        <v>43270.430337856007</v>
      </c>
      <c r="C24" s="211"/>
      <c r="D24" s="212"/>
      <c r="E24" s="211">
        <f t="shared" si="4"/>
        <v>18147.555900128005</v>
      </c>
      <c r="F24" s="211"/>
      <c r="G24" s="211"/>
      <c r="H24" s="212"/>
      <c r="I24" s="210">
        <f t="shared" si="5"/>
        <v>6975.3185376000001</v>
      </c>
      <c r="J24" s="211"/>
      <c r="K24" s="212"/>
      <c r="L24" s="212">
        <f t="shared" si="0"/>
        <v>68393.304775584009</v>
      </c>
      <c r="M24" s="211"/>
      <c r="N24" s="211">
        <f t="shared" si="1"/>
        <v>0</v>
      </c>
      <c r="O24" s="211"/>
      <c r="P24" s="212"/>
      <c r="Q24" s="212">
        <f t="shared" si="2"/>
        <v>0</v>
      </c>
    </row>
    <row r="25" spans="1:17" ht="13.2" x14ac:dyDescent="0.25">
      <c r="A25" s="179">
        <v>28</v>
      </c>
      <c r="B25" s="210">
        <f t="shared" si="3"/>
        <v>51866.656158127371</v>
      </c>
      <c r="C25" s="211"/>
      <c r="D25" s="212"/>
      <c r="E25" s="211">
        <f t="shared" si="4"/>
        <v>21736.409254135688</v>
      </c>
      <c r="F25" s="211"/>
      <c r="G25" s="211"/>
      <c r="H25" s="212"/>
      <c r="I25" s="210">
        <f t="shared" si="5"/>
        <v>8393.8376498559992</v>
      </c>
      <c r="J25" s="211"/>
      <c r="K25" s="212"/>
      <c r="L25" s="212">
        <f t="shared" si="0"/>
        <v>81996.903062119061</v>
      </c>
      <c r="M25" s="211"/>
      <c r="N25" s="211">
        <f t="shared" si="1"/>
        <v>0</v>
      </c>
      <c r="O25" s="211"/>
      <c r="P25" s="212"/>
      <c r="Q25" s="212">
        <f t="shared" si="2"/>
        <v>0</v>
      </c>
    </row>
    <row r="26" spans="1:17" ht="13.2" x14ac:dyDescent="0.25">
      <c r="A26" s="179">
        <v>29</v>
      </c>
      <c r="B26" s="210">
        <f t="shared" si="3"/>
        <v>60978.655527615017</v>
      </c>
      <c r="C26" s="211"/>
      <c r="D26" s="212"/>
      <c r="E26" s="211">
        <f t="shared" si="4"/>
        <v>25540.59380938383</v>
      </c>
      <c r="F26" s="211"/>
      <c r="G26" s="211"/>
      <c r="H26" s="212"/>
      <c r="I26" s="210">
        <f t="shared" si="5"/>
        <v>9897.4679088473604</v>
      </c>
      <c r="J26" s="211"/>
      <c r="K26" s="212"/>
      <c r="L26" s="212">
        <f t="shared" si="0"/>
        <v>96416.717245846216</v>
      </c>
      <c r="M26" s="211"/>
      <c r="N26" s="211">
        <f t="shared" si="1"/>
        <v>0</v>
      </c>
      <c r="O26" s="211"/>
      <c r="P26" s="212"/>
      <c r="Q26" s="212">
        <f t="shared" si="2"/>
        <v>0</v>
      </c>
    </row>
    <row r="27" spans="1:17" ht="13.2" x14ac:dyDescent="0.25">
      <c r="A27" s="179">
        <v>30</v>
      </c>
      <c r="B27" s="210">
        <f t="shared" si="3"/>
        <v>70637.37485927192</v>
      </c>
      <c r="C27" s="211"/>
      <c r="D27" s="212"/>
      <c r="E27" s="211">
        <f t="shared" si="4"/>
        <v>29573.029437946861</v>
      </c>
      <c r="F27" s="211"/>
      <c r="G27" s="211"/>
      <c r="H27" s="212"/>
      <c r="I27" s="210">
        <f t="shared" si="5"/>
        <v>11491.315983378203</v>
      </c>
      <c r="J27" s="211"/>
      <c r="K27" s="212"/>
      <c r="L27" s="212">
        <f t="shared" si="0"/>
        <v>111701.72028059697</v>
      </c>
      <c r="M27" s="211"/>
      <c r="N27" s="211">
        <f t="shared" si="1"/>
        <v>0</v>
      </c>
      <c r="O27" s="211"/>
      <c r="P27" s="212"/>
      <c r="Q27" s="212">
        <f t="shared" si="2"/>
        <v>0</v>
      </c>
    </row>
    <row r="28" spans="1:17" ht="13.2" x14ac:dyDescent="0.25">
      <c r="A28" s="179">
        <v>31</v>
      </c>
      <c r="B28" s="210">
        <f t="shared" si="3"/>
        <v>80875.617350828237</v>
      </c>
      <c r="C28" s="211"/>
      <c r="D28" s="212"/>
      <c r="E28" s="211">
        <f t="shared" si="4"/>
        <v>33847.411204223674</v>
      </c>
      <c r="F28" s="211"/>
      <c r="G28" s="211"/>
      <c r="H28" s="212"/>
      <c r="I28" s="210">
        <f t="shared" si="5"/>
        <v>13180.794942380895</v>
      </c>
      <c r="J28" s="211"/>
      <c r="K28" s="212"/>
      <c r="L28" s="212">
        <f t="shared" si="0"/>
        <v>127903.82349743281</v>
      </c>
      <c r="M28" s="211"/>
      <c r="N28" s="211">
        <f t="shared" si="1"/>
        <v>0</v>
      </c>
      <c r="O28" s="211"/>
      <c r="P28" s="212"/>
      <c r="Q28" s="212">
        <f t="shared" si="2"/>
        <v>0</v>
      </c>
    </row>
    <row r="29" spans="1:17" ht="13.2" x14ac:dyDescent="0.25">
      <c r="A29" s="179">
        <v>32</v>
      </c>
      <c r="B29" s="210">
        <f t="shared" si="3"/>
        <v>91728.154391877935</v>
      </c>
      <c r="C29" s="211"/>
      <c r="D29" s="212"/>
      <c r="E29" s="211">
        <f t="shared" si="4"/>
        <v>38378.255876477095</v>
      </c>
      <c r="F29" s="211"/>
      <c r="G29" s="211"/>
      <c r="H29" s="212"/>
      <c r="I29" s="210">
        <f t="shared" si="5"/>
        <v>14971.642638923749</v>
      </c>
      <c r="J29" s="211"/>
      <c r="K29" s="212"/>
      <c r="L29" s="212">
        <f t="shared" si="0"/>
        <v>145078.05290727879</v>
      </c>
      <c r="M29" s="211"/>
      <c r="N29" s="211">
        <f t="shared" si="1"/>
        <v>0</v>
      </c>
      <c r="O29" s="211"/>
      <c r="P29" s="212"/>
      <c r="Q29" s="212">
        <f t="shared" si="2"/>
        <v>0</v>
      </c>
    </row>
    <row r="30" spans="1:17" ht="13.2" x14ac:dyDescent="0.25">
      <c r="A30" s="179">
        <v>33</v>
      </c>
      <c r="B30" s="210">
        <f t="shared" si="3"/>
        <v>103231.84365539062</v>
      </c>
      <c r="C30" s="211"/>
      <c r="D30" s="212"/>
      <c r="E30" s="211">
        <f t="shared" si="4"/>
        <v>43180.951229065722</v>
      </c>
      <c r="F30" s="211"/>
      <c r="G30" s="211"/>
      <c r="H30" s="212"/>
      <c r="I30" s="210">
        <f t="shared" si="5"/>
        <v>16869.941197259177</v>
      </c>
      <c r="J30" s="211"/>
      <c r="K30" s="212"/>
      <c r="L30" s="212">
        <f t="shared" si="0"/>
        <v>163282.73608171553</v>
      </c>
      <c r="M30" s="211"/>
      <c r="N30" s="211">
        <f t="shared" si="1"/>
        <v>0</v>
      </c>
      <c r="O30" s="211"/>
      <c r="P30" s="212"/>
      <c r="Q30" s="212">
        <f t="shared" si="2"/>
        <v>0</v>
      </c>
    </row>
    <row r="31" spans="1:17" ht="13.2" x14ac:dyDescent="0.25">
      <c r="A31" s="179">
        <v>34</v>
      </c>
      <c r="B31" s="210">
        <f t="shared" si="3"/>
        <v>115425.75427471407</v>
      </c>
      <c r="C31" s="211"/>
      <c r="D31" s="212"/>
      <c r="E31" s="211">
        <f t="shared" si="4"/>
        <v>48271.808302809666</v>
      </c>
      <c r="F31" s="211"/>
      <c r="G31" s="211"/>
      <c r="H31" s="212"/>
      <c r="I31" s="210">
        <f t="shared" si="5"/>
        <v>18882.137669094729</v>
      </c>
      <c r="J31" s="211"/>
      <c r="K31" s="212"/>
      <c r="L31" s="212">
        <f t="shared" si="0"/>
        <v>182579.70024661845</v>
      </c>
      <c r="M31" s="211"/>
      <c r="N31" s="211">
        <f t="shared" si="1"/>
        <v>0</v>
      </c>
      <c r="O31" s="211"/>
      <c r="P31" s="212"/>
      <c r="Q31" s="212">
        <f t="shared" si="2"/>
        <v>0</v>
      </c>
    </row>
    <row r="32" spans="1:17" ht="13.2" x14ac:dyDescent="0.25">
      <c r="A32" s="179">
        <v>35</v>
      </c>
      <c r="B32" s="210">
        <f t="shared" si="3"/>
        <v>128351.29953119691</v>
      </c>
      <c r="C32" s="211"/>
      <c r="D32" s="212"/>
      <c r="E32" s="211">
        <f t="shared" si="4"/>
        <v>53668.116800978249</v>
      </c>
      <c r="F32" s="211"/>
      <c r="G32" s="211"/>
      <c r="H32" s="212"/>
      <c r="I32" s="210">
        <f t="shared" si="5"/>
        <v>21015.065929240413</v>
      </c>
      <c r="J32" s="211"/>
      <c r="K32" s="212"/>
      <c r="L32" s="212">
        <f t="shared" si="0"/>
        <v>203034.48226141557</v>
      </c>
      <c r="M32" s="211">
        <f t="shared" ref="M32:M97" si="6">D32</f>
        <v>0</v>
      </c>
      <c r="N32" s="211">
        <f t="shared" si="1"/>
        <v>0</v>
      </c>
      <c r="O32" s="211"/>
      <c r="P32" s="212"/>
      <c r="Q32" s="212">
        <f t="shared" si="2"/>
        <v>0</v>
      </c>
    </row>
    <row r="33" spans="1:17" ht="13.2" x14ac:dyDescent="0.25">
      <c r="A33" s="179">
        <v>36</v>
      </c>
      <c r="B33" s="210">
        <f t="shared" si="3"/>
        <v>142052.37750306874</v>
      </c>
      <c r="C33" s="211"/>
      <c r="D33" s="212"/>
      <c r="E33" s="211">
        <f t="shared" si="4"/>
        <v>59388.203809036946</v>
      </c>
      <c r="F33" s="211"/>
      <c r="G33" s="211"/>
      <c r="H33" s="212"/>
      <c r="I33" s="210">
        <f t="shared" si="5"/>
        <v>23275.96988499484</v>
      </c>
      <c r="J33" s="211"/>
      <c r="K33" s="212"/>
      <c r="L33" s="212">
        <f t="shared" si="0"/>
        <v>224716.55119710055</v>
      </c>
      <c r="M33" s="211">
        <f t="shared" si="6"/>
        <v>0</v>
      </c>
      <c r="N33" s="211">
        <f t="shared" si="1"/>
        <v>0</v>
      </c>
      <c r="O33" s="211"/>
      <c r="P33" s="212"/>
      <c r="Q33" s="212">
        <f t="shared" si="2"/>
        <v>0</v>
      </c>
    </row>
    <row r="34" spans="1:17" ht="13.2" x14ac:dyDescent="0.25">
      <c r="A34" s="179">
        <v>37</v>
      </c>
      <c r="B34" s="210">
        <f t="shared" si="3"/>
        <v>156575.52015325287</v>
      </c>
      <c r="C34" s="211"/>
      <c r="D34" s="212"/>
      <c r="E34" s="211">
        <f t="shared" si="4"/>
        <v>65451.496037579163</v>
      </c>
      <c r="F34" s="211"/>
      <c r="G34" s="211"/>
      <c r="H34" s="212"/>
      <c r="I34" s="210">
        <f t="shared" si="5"/>
        <v>25672.528078094532</v>
      </c>
      <c r="J34" s="211"/>
      <c r="K34" s="212"/>
      <c r="L34" s="212">
        <f t="shared" si="0"/>
        <v>247699.54426892658</v>
      </c>
      <c r="M34" s="211">
        <f t="shared" si="6"/>
        <v>0</v>
      </c>
      <c r="N34" s="211">
        <f t="shared" si="1"/>
        <v>0</v>
      </c>
      <c r="O34" s="211"/>
      <c r="P34" s="212"/>
      <c r="Q34" s="212">
        <f t="shared" si="2"/>
        <v>0</v>
      </c>
    </row>
    <row r="35" spans="1:17" ht="13.2" x14ac:dyDescent="0.25">
      <c r="A35" s="179">
        <v>38</v>
      </c>
      <c r="B35" s="210">
        <f t="shared" si="3"/>
        <v>171970.05136244805</v>
      </c>
      <c r="C35" s="211"/>
      <c r="D35" s="212"/>
      <c r="E35" s="211">
        <f t="shared" si="4"/>
        <v>71878.58579983392</v>
      </c>
      <c r="F35" s="211"/>
      <c r="G35" s="211"/>
      <c r="H35" s="212"/>
      <c r="I35" s="210">
        <f t="shared" si="5"/>
        <v>28212.879762780205</v>
      </c>
      <c r="J35" s="211"/>
      <c r="K35" s="212"/>
      <c r="L35" s="212">
        <f t="shared" si="0"/>
        <v>272061.51692506217</v>
      </c>
      <c r="M35" s="211">
        <f t="shared" si="6"/>
        <v>0</v>
      </c>
      <c r="N35" s="211">
        <f t="shared" si="1"/>
        <v>0</v>
      </c>
      <c r="O35" s="211"/>
      <c r="P35" s="212"/>
      <c r="Q35" s="212">
        <f t="shared" si="2"/>
        <v>0</v>
      </c>
    </row>
    <row r="36" spans="1:17" ht="13.2" x14ac:dyDescent="0.25">
      <c r="A36" s="179">
        <v>39</v>
      </c>
      <c r="B36" s="210">
        <f t="shared" si="3"/>
        <v>188288.25444419496</v>
      </c>
      <c r="C36" s="211"/>
      <c r="D36" s="212"/>
      <c r="E36" s="211">
        <f t="shared" si="4"/>
        <v>78691.300947823955</v>
      </c>
      <c r="F36" s="211"/>
      <c r="G36" s="211"/>
      <c r="H36" s="212"/>
      <c r="I36" s="210">
        <f t="shared" si="5"/>
        <v>30905.652548547019</v>
      </c>
      <c r="J36" s="211"/>
      <c r="K36" s="212"/>
      <c r="L36" s="212">
        <f t="shared" si="0"/>
        <v>297885.20794056595</v>
      </c>
      <c r="M36" s="211">
        <f t="shared" si="6"/>
        <v>0</v>
      </c>
      <c r="N36" s="211">
        <f t="shared" si="1"/>
        <v>0</v>
      </c>
      <c r="O36" s="211"/>
      <c r="P36" s="212"/>
      <c r="Q36" s="212">
        <f t="shared" si="2"/>
        <v>0</v>
      </c>
    </row>
    <row r="37" spans="1:17" ht="13.2" x14ac:dyDescent="0.25">
      <c r="A37" s="179">
        <v>40</v>
      </c>
      <c r="B37" s="210">
        <f t="shared" si="3"/>
        <v>205585.54971084665</v>
      </c>
      <c r="C37" s="211"/>
      <c r="D37" s="212"/>
      <c r="E37" s="211">
        <f t="shared" si="4"/>
        <v>85912.779004693395</v>
      </c>
      <c r="F37" s="211"/>
      <c r="G37" s="211"/>
      <c r="H37" s="212"/>
      <c r="I37" s="210">
        <f t="shared" si="5"/>
        <v>33759.991701459847</v>
      </c>
      <c r="J37" s="211"/>
      <c r="K37" s="212">
        <f t="shared" ref="K37:K61" si="7">0.04*I37</f>
        <v>1350.3996680583939</v>
      </c>
      <c r="L37" s="212">
        <f t="shared" si="0"/>
        <v>325258.32041699992</v>
      </c>
      <c r="M37" s="211">
        <f t="shared" si="6"/>
        <v>0</v>
      </c>
      <c r="N37" s="211">
        <f t="shared" si="1"/>
        <v>1350.3996680583939</v>
      </c>
      <c r="O37" s="211"/>
      <c r="P37" s="212"/>
      <c r="Q37" s="212">
        <f t="shared" si="2"/>
        <v>1350.3996680583939</v>
      </c>
    </row>
    <row r="38" spans="1:17" ht="13.2" x14ac:dyDescent="0.25">
      <c r="A38" s="179">
        <v>41</v>
      </c>
      <c r="B38" s="210">
        <f t="shared" si="3"/>
        <v>223920.68269349745</v>
      </c>
      <c r="C38" s="211"/>
      <c r="D38" s="212"/>
      <c r="E38" s="211">
        <f t="shared" si="4"/>
        <v>93567.54574497501</v>
      </c>
      <c r="F38" s="211"/>
      <c r="G38" s="211"/>
      <c r="H38" s="212"/>
      <c r="I38" s="210">
        <f t="shared" si="5"/>
        <v>35435.191535489044</v>
      </c>
      <c r="J38" s="211"/>
      <c r="K38" s="212">
        <f t="shared" si="7"/>
        <v>1417.4076614195617</v>
      </c>
      <c r="L38" s="212">
        <f t="shared" si="0"/>
        <v>352923.41997396154</v>
      </c>
      <c r="M38" s="211">
        <f t="shared" si="6"/>
        <v>0</v>
      </c>
      <c r="N38" s="211">
        <f t="shared" si="1"/>
        <v>1417.4076614195617</v>
      </c>
      <c r="O38" s="211"/>
      <c r="P38" s="212"/>
      <c r="Q38" s="212">
        <f t="shared" si="2"/>
        <v>1417.4076614195617</v>
      </c>
    </row>
    <row r="39" spans="1:17" ht="13.2" x14ac:dyDescent="0.25">
      <c r="A39" s="179">
        <v>42</v>
      </c>
      <c r="B39" s="210">
        <f t="shared" si="3"/>
        <v>243355.9236551073</v>
      </c>
      <c r="C39" s="211"/>
      <c r="D39" s="212"/>
      <c r="E39" s="211">
        <f t="shared" si="4"/>
        <v>101681.59848967352</v>
      </c>
      <c r="F39" s="211"/>
      <c r="G39" s="211"/>
      <c r="H39" s="212"/>
      <c r="I39" s="210">
        <f t="shared" si="5"/>
        <v>37143.895366198827</v>
      </c>
      <c r="J39" s="211"/>
      <c r="K39" s="212">
        <f t="shared" si="7"/>
        <v>1485.755814647953</v>
      </c>
      <c r="L39" s="212">
        <f t="shared" si="0"/>
        <v>382181.41751097969</v>
      </c>
      <c r="M39" s="211">
        <f t="shared" si="6"/>
        <v>0</v>
      </c>
      <c r="N39" s="211">
        <f t="shared" si="1"/>
        <v>1485.755814647953</v>
      </c>
      <c r="O39" s="211"/>
      <c r="P39" s="212"/>
      <c r="Q39" s="212">
        <f t="shared" si="2"/>
        <v>1485.755814647953</v>
      </c>
    </row>
    <row r="40" spans="1:17" ht="13.2" x14ac:dyDescent="0.25">
      <c r="A40" s="179">
        <v>43</v>
      </c>
      <c r="B40" s="210">
        <f t="shared" si="3"/>
        <v>263957.27907441376</v>
      </c>
      <c r="C40" s="211"/>
      <c r="D40" s="212"/>
      <c r="E40" s="211">
        <f t="shared" si="4"/>
        <v>110282.49439905393</v>
      </c>
      <c r="F40" s="211"/>
      <c r="G40" s="211"/>
      <c r="H40" s="212"/>
      <c r="I40" s="210">
        <f t="shared" si="5"/>
        <v>38886.773273522806</v>
      </c>
      <c r="J40" s="211"/>
      <c r="K40" s="212">
        <f t="shared" si="7"/>
        <v>1555.4709309409122</v>
      </c>
      <c r="L40" s="212">
        <f t="shared" si="0"/>
        <v>413126.54674699047</v>
      </c>
      <c r="M40" s="211">
        <f t="shared" si="6"/>
        <v>0</v>
      </c>
      <c r="N40" s="211">
        <f t="shared" si="1"/>
        <v>1555.4709309409122</v>
      </c>
      <c r="O40" s="211"/>
      <c r="P40" s="212"/>
      <c r="Q40" s="212">
        <f t="shared" si="2"/>
        <v>1555.4709309409122</v>
      </c>
    </row>
    <row r="41" spans="1:17" ht="13.2" x14ac:dyDescent="0.25">
      <c r="A41" s="179">
        <v>44</v>
      </c>
      <c r="B41" s="210">
        <f t="shared" si="3"/>
        <v>285794.71581887861</v>
      </c>
      <c r="C41" s="211"/>
      <c r="D41" s="212"/>
      <c r="E41" s="211">
        <f t="shared" si="4"/>
        <v>119399.44406299718</v>
      </c>
      <c r="F41" s="211"/>
      <c r="G41" s="211"/>
      <c r="H41" s="212"/>
      <c r="I41" s="210">
        <f t="shared" si="5"/>
        <v>40664.50873899326</v>
      </c>
      <c r="J41" s="211"/>
      <c r="K41" s="212">
        <f t="shared" si="7"/>
        <v>1626.5803495597304</v>
      </c>
      <c r="L41" s="212">
        <f t="shared" si="0"/>
        <v>445858.66862086905</v>
      </c>
      <c r="M41" s="211">
        <f t="shared" si="6"/>
        <v>0</v>
      </c>
      <c r="N41" s="211">
        <f t="shared" si="1"/>
        <v>1626.5803495597304</v>
      </c>
      <c r="O41" s="211"/>
      <c r="P41" s="212"/>
      <c r="Q41" s="212">
        <f t="shared" si="2"/>
        <v>1626.5803495597304</v>
      </c>
    </row>
    <row r="42" spans="1:17" ht="13.2" x14ac:dyDescent="0.25">
      <c r="A42" s="179">
        <v>45</v>
      </c>
      <c r="B42" s="210">
        <f t="shared" si="3"/>
        <v>308942.39876801136</v>
      </c>
      <c r="C42" s="211"/>
      <c r="D42" s="212"/>
      <c r="E42" s="211">
        <f t="shared" si="4"/>
        <v>129063.41070677702</v>
      </c>
      <c r="F42" s="211"/>
      <c r="G42" s="211"/>
      <c r="H42" s="212"/>
      <c r="I42" s="210">
        <f t="shared" si="5"/>
        <v>42477.798913773127</v>
      </c>
      <c r="J42" s="211"/>
      <c r="K42" s="212">
        <f t="shared" si="7"/>
        <v>1699.1119565509252</v>
      </c>
      <c r="L42" s="212">
        <f t="shared" si="0"/>
        <v>480483.60838856152</v>
      </c>
      <c r="M42" s="211">
        <f t="shared" si="6"/>
        <v>0</v>
      </c>
      <c r="N42" s="211">
        <f t="shared" si="1"/>
        <v>1699.1119565509252</v>
      </c>
      <c r="O42" s="211"/>
      <c r="P42" s="212"/>
      <c r="Q42" s="212">
        <f t="shared" si="2"/>
        <v>1699.1119565509252</v>
      </c>
    </row>
    <row r="43" spans="1:17" ht="13.2" x14ac:dyDescent="0.25">
      <c r="A43" s="179">
        <v>46</v>
      </c>
      <c r="B43" s="210">
        <f t="shared" si="3"/>
        <v>333478.94269409205</v>
      </c>
      <c r="C43" s="211"/>
      <c r="D43" s="212"/>
      <c r="E43" s="211">
        <f t="shared" si="4"/>
        <v>139307.21534918365</v>
      </c>
      <c r="F43" s="211"/>
      <c r="G43" s="211"/>
      <c r="H43" s="212"/>
      <c r="I43" s="210">
        <f t="shared" si="5"/>
        <v>44327.354892048592</v>
      </c>
      <c r="J43" s="211"/>
      <c r="K43" s="212">
        <f t="shared" si="7"/>
        <v>1773.0941956819438</v>
      </c>
      <c r="L43" s="212">
        <f t="shared" si="0"/>
        <v>517113.51293532428</v>
      </c>
      <c r="M43" s="211">
        <f t="shared" si="6"/>
        <v>0</v>
      </c>
      <c r="N43" s="211">
        <f t="shared" si="1"/>
        <v>1773.0941956819438</v>
      </c>
      <c r="O43" s="211"/>
      <c r="P43" s="212"/>
      <c r="Q43" s="212">
        <f t="shared" si="2"/>
        <v>1773.0941956819438</v>
      </c>
    </row>
    <row r="44" spans="1:17" ht="13.2" x14ac:dyDescent="0.25">
      <c r="A44" s="179">
        <v>47</v>
      </c>
      <c r="B44" s="210">
        <f t="shared" si="3"/>
        <v>359487.67925573757</v>
      </c>
      <c r="C44" s="211"/>
      <c r="D44" s="212"/>
      <c r="E44" s="211">
        <f t="shared" si="4"/>
        <v>150165.64827013467</v>
      </c>
      <c r="F44" s="211"/>
      <c r="G44" s="211"/>
      <c r="H44" s="212"/>
      <c r="I44" s="210">
        <f t="shared" si="5"/>
        <v>46213.901989889564</v>
      </c>
      <c r="J44" s="211"/>
      <c r="K44" s="212">
        <f t="shared" si="7"/>
        <v>1848.5560795955826</v>
      </c>
      <c r="L44" s="212">
        <f t="shared" si="0"/>
        <v>555867.22951576184</v>
      </c>
      <c r="M44" s="211">
        <f t="shared" si="6"/>
        <v>0</v>
      </c>
      <c r="N44" s="211">
        <f t="shared" si="1"/>
        <v>1848.5560795955826</v>
      </c>
      <c r="O44" s="211"/>
      <c r="P44" s="212"/>
      <c r="Q44" s="212">
        <f t="shared" si="2"/>
        <v>1848.5560795955826</v>
      </c>
    </row>
    <row r="45" spans="1:17" ht="13.2" x14ac:dyDescent="0.25">
      <c r="A45" s="179">
        <v>48</v>
      </c>
      <c r="B45" s="210">
        <f t="shared" si="3"/>
        <v>387056.94001108187</v>
      </c>
      <c r="C45" s="211"/>
      <c r="D45" s="212"/>
      <c r="E45" s="211">
        <f t="shared" si="4"/>
        <v>161675.58716634277</v>
      </c>
      <c r="F45" s="211"/>
      <c r="G45" s="211"/>
      <c r="H45" s="212"/>
      <c r="I45" s="210">
        <f t="shared" si="5"/>
        <v>48138.180029687355</v>
      </c>
      <c r="J45" s="211"/>
      <c r="K45" s="212">
        <f t="shared" si="7"/>
        <v>1925.5272011874943</v>
      </c>
      <c r="L45" s="212">
        <f t="shared" si="0"/>
        <v>596870.70720711199</v>
      </c>
      <c r="M45" s="211">
        <f t="shared" si="6"/>
        <v>0</v>
      </c>
      <c r="N45" s="211">
        <f t="shared" si="1"/>
        <v>1925.5272011874943</v>
      </c>
      <c r="O45" s="211"/>
      <c r="P45" s="212"/>
      <c r="Q45" s="212">
        <f t="shared" si="2"/>
        <v>1925.5272011874943</v>
      </c>
    </row>
    <row r="46" spans="1:17" ht="13.2" x14ac:dyDescent="0.25">
      <c r="A46" s="179">
        <v>49</v>
      </c>
      <c r="B46" s="210">
        <f t="shared" si="3"/>
        <v>416280.35641174682</v>
      </c>
      <c r="C46" s="211"/>
      <c r="D46" s="212"/>
      <c r="E46" s="211">
        <f t="shared" si="4"/>
        <v>173876.12239632334</v>
      </c>
      <c r="F46" s="211"/>
      <c r="G46" s="211"/>
      <c r="H46" s="212"/>
      <c r="I46" s="210">
        <f t="shared" si="5"/>
        <v>50100.943630281108</v>
      </c>
      <c r="J46" s="211"/>
      <c r="K46" s="212">
        <f t="shared" si="7"/>
        <v>2004.0377452112443</v>
      </c>
      <c r="L46" s="212">
        <f t="shared" si="0"/>
        <v>640257.42243835132</v>
      </c>
      <c r="M46" s="211">
        <f t="shared" si="6"/>
        <v>0</v>
      </c>
      <c r="N46" s="211">
        <f t="shared" si="1"/>
        <v>2004.0377452112443</v>
      </c>
      <c r="O46" s="211"/>
      <c r="P46" s="212"/>
      <c r="Q46" s="212">
        <f t="shared" si="2"/>
        <v>2004.0377452112443</v>
      </c>
    </row>
    <row r="47" spans="1:17" ht="13.2" x14ac:dyDescent="0.25">
      <c r="A47" s="179">
        <v>50</v>
      </c>
      <c r="B47" s="210">
        <f t="shared" si="3"/>
        <v>447257.17779645167</v>
      </c>
      <c r="C47" s="211"/>
      <c r="D47" s="212"/>
      <c r="E47" s="211">
        <f t="shared" si="4"/>
        <v>186808.68974010274</v>
      </c>
      <c r="F47" s="211"/>
      <c r="G47" s="211"/>
      <c r="H47" s="212"/>
      <c r="I47" s="210">
        <f t="shared" si="5"/>
        <v>52102.96250288673</v>
      </c>
      <c r="J47" s="211"/>
      <c r="K47" s="212">
        <f t="shared" si="7"/>
        <v>2084.118500115469</v>
      </c>
      <c r="L47" s="212">
        <f t="shared" si="0"/>
        <v>686168.83003944112</v>
      </c>
      <c r="M47" s="211">
        <f t="shared" si="6"/>
        <v>0</v>
      </c>
      <c r="N47" s="211">
        <f t="shared" si="1"/>
        <v>2084.118500115469</v>
      </c>
      <c r="O47" s="211"/>
      <c r="P47" s="212"/>
      <c r="Q47" s="212">
        <f t="shared" si="2"/>
        <v>2084.118500115469</v>
      </c>
    </row>
    <row r="48" spans="1:17" ht="13.2" x14ac:dyDescent="0.25">
      <c r="A48" s="179">
        <v>51</v>
      </c>
      <c r="B48" s="210">
        <f t="shared" si="3"/>
        <v>480092.60846423882</v>
      </c>
      <c r="C48" s="211"/>
      <c r="D48" s="212"/>
      <c r="E48" s="211">
        <f t="shared" si="4"/>
        <v>200517.2111245089</v>
      </c>
      <c r="F48" s="211"/>
      <c r="G48" s="211"/>
      <c r="H48" s="212"/>
      <c r="I48" s="210">
        <f t="shared" si="5"/>
        <v>54145.021752944471</v>
      </c>
      <c r="J48" s="211"/>
      <c r="K48" s="212">
        <f t="shared" si="7"/>
        <v>2165.8008701177787</v>
      </c>
      <c r="L48" s="212">
        <f t="shared" si="0"/>
        <v>734754.84134169214</v>
      </c>
      <c r="M48" s="211">
        <f t="shared" si="6"/>
        <v>0</v>
      </c>
      <c r="N48" s="211">
        <f t="shared" si="1"/>
        <v>2165.8008701177787</v>
      </c>
      <c r="O48" s="211"/>
      <c r="P48" s="212"/>
      <c r="Q48" s="212">
        <f t="shared" si="2"/>
        <v>2165.8008701177787</v>
      </c>
    </row>
    <row r="49" spans="1:17" ht="13.2" x14ac:dyDescent="0.25">
      <c r="A49" s="179">
        <v>52</v>
      </c>
      <c r="B49" s="210">
        <f t="shared" si="3"/>
        <v>514898.16497209319</v>
      </c>
      <c r="C49" s="211"/>
      <c r="D49" s="212"/>
      <c r="E49" s="211">
        <f t="shared" si="4"/>
        <v>215048.24379197945</v>
      </c>
      <c r="F49" s="211"/>
      <c r="G49" s="211"/>
      <c r="H49" s="212"/>
      <c r="I49" s="210">
        <f t="shared" si="5"/>
        <v>56227.922188003358</v>
      </c>
      <c r="J49" s="211"/>
      <c r="K49" s="212">
        <f t="shared" si="7"/>
        <v>2249.1168875201342</v>
      </c>
      <c r="L49" s="212">
        <f t="shared" si="0"/>
        <v>786174.33095207601</v>
      </c>
      <c r="M49" s="211">
        <f t="shared" si="6"/>
        <v>0</v>
      </c>
      <c r="N49" s="211">
        <f t="shared" si="1"/>
        <v>2249.1168875201342</v>
      </c>
      <c r="O49" s="211"/>
      <c r="P49" s="212"/>
      <c r="Q49" s="212">
        <f t="shared" si="2"/>
        <v>2249.1168875201342</v>
      </c>
    </row>
    <row r="50" spans="1:17" ht="13.2" x14ac:dyDescent="0.25">
      <c r="A50" s="179">
        <v>53</v>
      </c>
      <c r="B50" s="210">
        <f t="shared" si="3"/>
        <v>551792.05487041885</v>
      </c>
      <c r="C50" s="211"/>
      <c r="D50" s="212"/>
      <c r="E50" s="211">
        <f t="shared" si="4"/>
        <v>230451.13841949822</v>
      </c>
      <c r="F50" s="211"/>
      <c r="G50" s="211"/>
      <c r="H50" s="212"/>
      <c r="I50" s="210">
        <f t="shared" si="5"/>
        <v>58352.480631763428</v>
      </c>
      <c r="J50" s="211"/>
      <c r="K50" s="212">
        <f t="shared" si="7"/>
        <v>2334.0992252705373</v>
      </c>
      <c r="L50" s="212">
        <f t="shared" si="0"/>
        <v>840595.67392168054</v>
      </c>
      <c r="M50" s="211">
        <f t="shared" si="6"/>
        <v>0</v>
      </c>
      <c r="N50" s="211">
        <f t="shared" si="1"/>
        <v>2334.0992252705373</v>
      </c>
      <c r="O50" s="211"/>
      <c r="P50" s="212"/>
      <c r="Q50" s="212">
        <f t="shared" si="2"/>
        <v>2334.0992252705373</v>
      </c>
    </row>
    <row r="51" spans="1:17" ht="13.2" x14ac:dyDescent="0.25">
      <c r="A51" s="179">
        <v>54</v>
      </c>
      <c r="B51" s="210">
        <f t="shared" si="3"/>
        <v>590899.57816264406</v>
      </c>
      <c r="C51" s="211"/>
      <c r="D51" s="212"/>
      <c r="E51" s="211">
        <f t="shared" si="4"/>
        <v>246778.20672466813</v>
      </c>
      <c r="F51" s="211"/>
      <c r="G51" s="211"/>
      <c r="H51" s="212"/>
      <c r="I51" s="210">
        <f t="shared" si="5"/>
        <v>60519.530244398695</v>
      </c>
      <c r="J51" s="211"/>
      <c r="K51" s="212">
        <f t="shared" si="7"/>
        <v>2420.7812097759479</v>
      </c>
      <c r="L51" s="212">
        <f t="shared" si="0"/>
        <v>898197.31513171096</v>
      </c>
      <c r="M51" s="211">
        <f t="shared" si="6"/>
        <v>0</v>
      </c>
      <c r="N51" s="211">
        <f t="shared" si="1"/>
        <v>2420.7812097759479</v>
      </c>
      <c r="O51" s="211"/>
      <c r="P51" s="212"/>
      <c r="Q51" s="212">
        <f t="shared" si="2"/>
        <v>2420.7812097759479</v>
      </c>
    </row>
    <row r="52" spans="1:17" ht="13.2" x14ac:dyDescent="0.25">
      <c r="A52" s="179">
        <v>55</v>
      </c>
      <c r="B52" s="210">
        <f t="shared" si="3"/>
        <v>632353.55285240279</v>
      </c>
      <c r="C52" s="211"/>
      <c r="D52" s="212"/>
      <c r="E52" s="211">
        <f t="shared" si="4"/>
        <v>264084.89912814822</v>
      </c>
      <c r="F52" s="211"/>
      <c r="G52" s="211"/>
      <c r="H52" s="212"/>
      <c r="I52" s="210">
        <f t="shared" si="5"/>
        <v>62729.920849286675</v>
      </c>
      <c r="J52" s="211"/>
      <c r="K52" s="212">
        <f t="shared" si="7"/>
        <v>2509.1968339714672</v>
      </c>
      <c r="L52" s="212">
        <f t="shared" si="0"/>
        <v>959168.37282983772</v>
      </c>
      <c r="M52" s="211">
        <f t="shared" si="6"/>
        <v>0</v>
      </c>
      <c r="N52" s="211">
        <f t="shared" si="1"/>
        <v>2509.1968339714672</v>
      </c>
      <c r="O52" s="211"/>
      <c r="P52" s="212"/>
      <c r="Q52" s="212">
        <f t="shared" si="2"/>
        <v>2509.1968339714672</v>
      </c>
    </row>
    <row r="53" spans="1:17" ht="13.2" x14ac:dyDescent="0.25">
      <c r="A53" s="179">
        <v>56</v>
      </c>
      <c r="B53" s="210">
        <f t="shared" si="3"/>
        <v>676294.76602354704</v>
      </c>
      <c r="C53" s="211"/>
      <c r="D53" s="212"/>
      <c r="E53" s="211">
        <f t="shared" si="4"/>
        <v>282429.99307583715</v>
      </c>
      <c r="F53" s="211"/>
      <c r="G53" s="211"/>
      <c r="H53" s="212"/>
      <c r="I53" s="210">
        <f t="shared" si="5"/>
        <v>64984.519266272415</v>
      </c>
      <c r="J53" s="211"/>
      <c r="K53" s="212">
        <f t="shared" si="7"/>
        <v>2599.3807706508965</v>
      </c>
      <c r="L53" s="212">
        <f t="shared" si="0"/>
        <v>1023709.2783656566</v>
      </c>
      <c r="M53" s="211">
        <f t="shared" si="6"/>
        <v>0</v>
      </c>
      <c r="N53" s="211">
        <f t="shared" si="1"/>
        <v>2599.3807706508965</v>
      </c>
      <c r="O53" s="211"/>
      <c r="P53" s="212"/>
      <c r="Q53" s="212">
        <f t="shared" si="2"/>
        <v>2599.3807706508965</v>
      </c>
    </row>
    <row r="54" spans="1:17" ht="13.2" x14ac:dyDescent="0.25">
      <c r="A54" s="179">
        <v>57</v>
      </c>
      <c r="B54" s="210">
        <f t="shared" si="3"/>
        <v>722872.45198495989</v>
      </c>
      <c r="C54" s="211"/>
      <c r="D54" s="212"/>
      <c r="E54" s="211">
        <f t="shared" si="4"/>
        <v>301875.79266038741</v>
      </c>
      <c r="F54" s="211"/>
      <c r="G54" s="211"/>
      <c r="H54" s="212"/>
      <c r="I54" s="210">
        <f t="shared" si="5"/>
        <v>67284.209651597863</v>
      </c>
      <c r="J54" s="211"/>
      <c r="K54" s="212">
        <f t="shared" si="7"/>
        <v>2691.3683860639144</v>
      </c>
      <c r="L54" s="212">
        <f t="shared" si="0"/>
        <v>1092032.4542969451</v>
      </c>
      <c r="M54" s="211">
        <f t="shared" si="6"/>
        <v>0</v>
      </c>
      <c r="N54" s="211">
        <f t="shared" si="1"/>
        <v>2691.3683860639144</v>
      </c>
      <c r="O54" s="211"/>
      <c r="P54" s="212"/>
      <c r="Q54" s="212">
        <f t="shared" si="2"/>
        <v>2691.3683860639144</v>
      </c>
    </row>
    <row r="55" spans="1:17" ht="13.2" x14ac:dyDescent="0.25">
      <c r="A55" s="179">
        <v>58</v>
      </c>
      <c r="B55" s="210">
        <f t="shared" si="3"/>
        <v>772244.79910405749</v>
      </c>
      <c r="C55" s="211"/>
      <c r="D55" s="212"/>
      <c r="E55" s="211">
        <f t="shared" si="4"/>
        <v>322488.34022001066</v>
      </c>
      <c r="F55" s="211"/>
      <c r="G55" s="211"/>
      <c r="H55" s="212"/>
      <c r="I55" s="210">
        <f t="shared" si="5"/>
        <v>69629.893844629827</v>
      </c>
      <c r="J55" s="211"/>
      <c r="K55" s="212">
        <f t="shared" si="7"/>
        <v>2785.1957537851931</v>
      </c>
      <c r="L55" s="212">
        <f t="shared" si="0"/>
        <v>1164363.033168698</v>
      </c>
      <c r="M55" s="211">
        <f t="shared" si="6"/>
        <v>0</v>
      </c>
      <c r="N55" s="211">
        <f t="shared" si="1"/>
        <v>2785.1957537851931</v>
      </c>
      <c r="O55" s="211"/>
      <c r="P55" s="212"/>
      <c r="Q55" s="212">
        <f t="shared" si="2"/>
        <v>2785.1957537851931</v>
      </c>
    </row>
    <row r="56" spans="1:17" ht="13.2" x14ac:dyDescent="0.25">
      <c r="A56" s="179">
        <v>59</v>
      </c>
      <c r="B56" s="210">
        <f t="shared" si="3"/>
        <v>824579.48705030093</v>
      </c>
      <c r="C56" s="211"/>
      <c r="D56" s="212"/>
      <c r="E56" s="211">
        <f t="shared" si="4"/>
        <v>344337.6406332113</v>
      </c>
      <c r="F56" s="211"/>
      <c r="G56" s="211"/>
      <c r="H56" s="212"/>
      <c r="I56" s="210">
        <f t="shared" si="5"/>
        <v>72022.491721522427</v>
      </c>
      <c r="J56" s="211"/>
      <c r="K56" s="212">
        <f t="shared" si="7"/>
        <v>2880.8996688608972</v>
      </c>
      <c r="L56" s="212">
        <f t="shared" si="0"/>
        <v>1240939.6194050347</v>
      </c>
      <c r="M56" s="211">
        <f t="shared" si="6"/>
        <v>0</v>
      </c>
      <c r="N56" s="211">
        <f t="shared" si="1"/>
        <v>2880.8996688608972</v>
      </c>
      <c r="O56" s="211"/>
      <c r="P56" s="212"/>
      <c r="Q56" s="212">
        <f t="shared" si="2"/>
        <v>2880.8996688608972</v>
      </c>
    </row>
    <row r="57" spans="1:17" ht="13.2" x14ac:dyDescent="0.25">
      <c r="A57" s="179">
        <v>60</v>
      </c>
      <c r="B57" s="210">
        <f t="shared" si="3"/>
        <v>880054.25627331901</v>
      </c>
      <c r="C57" s="211"/>
      <c r="D57" s="212"/>
      <c r="E57" s="211">
        <f t="shared" si="4"/>
        <v>367497.89907120401</v>
      </c>
      <c r="F57" s="211"/>
      <c r="G57" s="211"/>
      <c r="H57" s="212"/>
      <c r="I57" s="210">
        <f t="shared" si="5"/>
        <v>74462.941555952872</v>
      </c>
      <c r="J57" s="211"/>
      <c r="K57" s="212">
        <f t="shared" si="7"/>
        <v>2978.517662238115</v>
      </c>
      <c r="L57" s="212">
        <f t="shared" si="0"/>
        <v>1322015.0969004759</v>
      </c>
      <c r="M57" s="211">
        <f t="shared" si="6"/>
        <v>0</v>
      </c>
      <c r="N57" s="211">
        <f t="shared" si="1"/>
        <v>2978.517662238115</v>
      </c>
      <c r="O57" s="211"/>
      <c r="P57" s="212"/>
      <c r="Q57" s="212">
        <f t="shared" si="2"/>
        <v>2978.517662238115</v>
      </c>
    </row>
    <row r="58" spans="1:17" ht="13.2" x14ac:dyDescent="0.25">
      <c r="A58" s="179">
        <v>61</v>
      </c>
      <c r="B58" s="210">
        <f t="shared" si="3"/>
        <v>938857.51164971816</v>
      </c>
      <c r="C58" s="211"/>
      <c r="D58" s="212"/>
      <c r="E58" s="211">
        <f t="shared" si="4"/>
        <v>392047.7730154763</v>
      </c>
      <c r="F58" s="211"/>
      <c r="G58" s="211"/>
      <c r="H58" s="212"/>
      <c r="I58" s="210">
        <f t="shared" si="5"/>
        <v>76952.200387071935</v>
      </c>
      <c r="J58" s="211"/>
      <c r="K58" s="212">
        <f t="shared" si="7"/>
        <v>3078.0880154828774</v>
      </c>
      <c r="L58" s="212">
        <f t="shared" si="0"/>
        <v>1407857.4850522662</v>
      </c>
      <c r="M58" s="211">
        <f t="shared" si="6"/>
        <v>0</v>
      </c>
      <c r="N58" s="211">
        <f t="shared" si="1"/>
        <v>3078.0880154828774</v>
      </c>
      <c r="O58" s="211"/>
      <c r="P58" s="212"/>
      <c r="Q58" s="212">
        <f t="shared" si="2"/>
        <v>3078.0880154828774</v>
      </c>
    </row>
    <row r="59" spans="1:17" ht="13.2" x14ac:dyDescent="0.25">
      <c r="A59" s="179">
        <v>62</v>
      </c>
      <c r="B59" s="210">
        <f t="shared" si="3"/>
        <v>1001188.9623487013</v>
      </c>
      <c r="C59" s="211"/>
      <c r="D59" s="212"/>
      <c r="E59" s="211">
        <f t="shared" si="4"/>
        <v>418070.63939640491</v>
      </c>
      <c r="F59" s="211"/>
      <c r="G59" s="211"/>
      <c r="H59" s="212"/>
      <c r="I59" s="210">
        <f t="shared" si="5"/>
        <v>79491.244394813373</v>
      </c>
      <c r="J59" s="211"/>
      <c r="K59" s="212">
        <f t="shared" si="7"/>
        <v>3179.6497757925349</v>
      </c>
      <c r="L59" s="212">
        <f t="shared" si="0"/>
        <v>1498750.8461399197</v>
      </c>
      <c r="M59" s="211">
        <f t="shared" si="6"/>
        <v>0</v>
      </c>
      <c r="N59" s="211">
        <f t="shared" si="1"/>
        <v>3179.6497757925349</v>
      </c>
      <c r="O59" s="211"/>
      <c r="P59" s="212"/>
      <c r="Q59" s="212">
        <f t="shared" si="2"/>
        <v>3179.6497757925349</v>
      </c>
    </row>
    <row r="60" spans="1:17" ht="13.2" x14ac:dyDescent="0.25">
      <c r="A60" s="179">
        <v>63</v>
      </c>
      <c r="B60" s="210">
        <f t="shared" si="3"/>
        <v>1067260.3000896235</v>
      </c>
      <c r="C60" s="211"/>
      <c r="D60" s="212"/>
      <c r="E60" s="211">
        <f t="shared" si="4"/>
        <v>445654.87776018924</v>
      </c>
      <c r="F60" s="211"/>
      <c r="G60" s="211"/>
      <c r="H60" s="212"/>
      <c r="I60" s="210">
        <f t="shared" si="5"/>
        <v>82081.069282709635</v>
      </c>
      <c r="J60" s="211"/>
      <c r="K60" s="212">
        <f t="shared" si="7"/>
        <v>3283.2427713083853</v>
      </c>
      <c r="L60" s="212">
        <f t="shared" si="0"/>
        <v>1594996.2471325225</v>
      </c>
      <c r="M60" s="211">
        <f t="shared" si="6"/>
        <v>0</v>
      </c>
      <c r="N60" s="211">
        <f t="shared" si="1"/>
        <v>3283.2427713083853</v>
      </c>
      <c r="O60" s="211"/>
      <c r="P60" s="212"/>
      <c r="Q60" s="212">
        <f t="shared" si="2"/>
        <v>3283.2427713083853</v>
      </c>
    </row>
    <row r="61" spans="1:17" ht="13.2" x14ac:dyDescent="0.25">
      <c r="A61" s="179">
        <v>64</v>
      </c>
      <c r="B61" s="210">
        <f t="shared" si="3"/>
        <v>1137295.918095001</v>
      </c>
      <c r="C61" s="211"/>
      <c r="D61" s="212"/>
      <c r="E61" s="211">
        <f t="shared" si="4"/>
        <v>474894.17042580061</v>
      </c>
      <c r="F61" s="211"/>
      <c r="G61" s="211"/>
      <c r="H61" s="212"/>
      <c r="I61" s="210">
        <f t="shared" si="5"/>
        <v>84722.690668363823</v>
      </c>
      <c r="J61" s="211"/>
      <c r="K61" s="212">
        <f t="shared" si="7"/>
        <v>3388.9076267345531</v>
      </c>
      <c r="L61" s="212">
        <f t="shared" si="0"/>
        <v>1696912.7791891654</v>
      </c>
      <c r="M61" s="211">
        <f t="shared" si="6"/>
        <v>0</v>
      </c>
      <c r="N61" s="211">
        <f t="shared" si="1"/>
        <v>3388.9076267345531</v>
      </c>
      <c r="O61" s="211"/>
      <c r="P61" s="212"/>
      <c r="Q61" s="212">
        <f t="shared" si="2"/>
        <v>3388.9076267345531</v>
      </c>
    </row>
    <row r="62" spans="1:17" ht="13.2" x14ac:dyDescent="0.25">
      <c r="A62" s="213">
        <v>65</v>
      </c>
      <c r="B62" s="210">
        <f t="shared" si="3"/>
        <v>1211533.6731807012</v>
      </c>
      <c r="C62" s="214"/>
      <c r="D62" s="215">
        <f t="shared" ref="D62:D97" si="8">$D$15*B61</f>
        <v>90983.673447600086</v>
      </c>
      <c r="E62" s="214">
        <f t="shared" ref="E62:E97" si="9">IF(A62&gt;65,(E61*(1+$H$14-0.01)-G61-H61),(E61*(1+$H$14-0.01)+$H$13+F61-G61-H61))</f>
        <v>501138.87894709065</v>
      </c>
      <c r="F62" s="214"/>
      <c r="G62" s="214">
        <f>IF(A62=65,E61*0.04)</f>
        <v>18995.766817032025</v>
      </c>
      <c r="H62" s="215">
        <f t="shared" ref="H62:H97" si="10">E61*$H$15</f>
        <v>18995.766817032025</v>
      </c>
      <c r="I62" s="216">
        <f t="shared" ref="I62:I97" si="11">I61*(1+$K$14)+J61-K61</f>
        <v>86417.144481731098</v>
      </c>
      <c r="J62" s="214"/>
      <c r="K62" s="215">
        <f t="shared" ref="K62:K97" si="12">$K$15*I61</f>
        <v>8472.269066836383</v>
      </c>
      <c r="L62" s="212">
        <f t="shared" si="0"/>
        <v>1799089.6966095229</v>
      </c>
      <c r="M62" s="214">
        <f t="shared" si="6"/>
        <v>90983.673447600086</v>
      </c>
      <c r="N62" s="214">
        <f t="shared" si="1"/>
        <v>46463.802700900429</v>
      </c>
      <c r="O62" s="214">
        <f>O13</f>
        <v>15000</v>
      </c>
      <c r="P62" s="215"/>
      <c r="Q62" s="212">
        <f t="shared" si="2"/>
        <v>152447.47614850051</v>
      </c>
    </row>
    <row r="63" spans="1:17" ht="13.2" x14ac:dyDescent="0.25">
      <c r="A63" s="179">
        <v>66</v>
      </c>
      <c r="B63" s="210">
        <f t="shared" si="3"/>
        <v>1199242.0201239432</v>
      </c>
      <c r="C63" s="211"/>
      <c r="D63" s="212">
        <f t="shared" si="8"/>
        <v>96922.693854456098</v>
      </c>
      <c r="E63" s="211">
        <f t="shared" si="9"/>
        <v>488204.28926038113</v>
      </c>
      <c r="F63" s="211"/>
      <c r="G63" s="211">
        <f>IF(A63=66,E62*0.0417)</f>
        <v>20897.491252093681</v>
      </c>
      <c r="H63" s="212">
        <f t="shared" si="10"/>
        <v>20045.555157883628</v>
      </c>
      <c r="I63" s="210">
        <f t="shared" si="11"/>
        <v>83129.904083798596</v>
      </c>
      <c r="J63" s="211"/>
      <c r="K63" s="212">
        <f t="shared" si="12"/>
        <v>8641.7144481731102</v>
      </c>
      <c r="L63" s="212">
        <f t="shared" si="0"/>
        <v>1770576.213468123</v>
      </c>
      <c r="M63" s="211">
        <f t="shared" si="6"/>
        <v>96922.693854456098</v>
      </c>
      <c r="N63" s="211">
        <f t="shared" si="1"/>
        <v>49584.760858150417</v>
      </c>
      <c r="O63" s="211">
        <f t="shared" ref="O63:O97" si="13">$O$13</f>
        <v>15000</v>
      </c>
      <c r="P63" s="212"/>
      <c r="Q63" s="212">
        <f t="shared" si="2"/>
        <v>161507.4547126065</v>
      </c>
    </row>
    <row r="64" spans="1:17" ht="13.2" x14ac:dyDescent="0.25">
      <c r="A64" s="179">
        <v>67</v>
      </c>
      <c r="B64" s="210">
        <f t="shared" si="3"/>
        <v>1180273.8474769238</v>
      </c>
      <c r="C64" s="211"/>
      <c r="D64" s="212">
        <f t="shared" si="8"/>
        <v>95939.361609915461</v>
      </c>
      <c r="E64" s="211">
        <f t="shared" si="9"/>
        <v>471671.45731342293</v>
      </c>
      <c r="F64" s="211"/>
      <c r="G64" s="211">
        <f>IF(A64=67,E63*0.0435)</f>
        <v>21236.886582826577</v>
      </c>
      <c r="H64" s="212">
        <f t="shared" si="10"/>
        <v>19528.171570415245</v>
      </c>
      <c r="I64" s="210">
        <f t="shared" si="11"/>
        <v>79475.98388065341</v>
      </c>
      <c r="J64" s="211"/>
      <c r="K64" s="212">
        <f t="shared" si="12"/>
        <v>8312.9904083798592</v>
      </c>
      <c r="L64" s="212">
        <f t="shared" si="0"/>
        <v>1731421.2886710004</v>
      </c>
      <c r="M64" s="211">
        <f t="shared" si="6"/>
        <v>95939.361609915461</v>
      </c>
      <c r="N64" s="211">
        <f t="shared" si="1"/>
        <v>49078.048561621683</v>
      </c>
      <c r="O64" s="211">
        <f t="shared" si="13"/>
        <v>15000</v>
      </c>
      <c r="P64" s="212"/>
      <c r="Q64" s="212">
        <f t="shared" si="2"/>
        <v>160017.41017153714</v>
      </c>
    </row>
    <row r="65" spans="1:17" ht="13.2" x14ac:dyDescent="0.25">
      <c r="A65" s="179">
        <v>68</v>
      </c>
      <c r="B65" s="210">
        <f t="shared" si="3"/>
        <v>1161150.9167156238</v>
      </c>
      <c r="C65" s="211"/>
      <c r="D65" s="212">
        <f t="shared" si="8"/>
        <v>94421.907798153916</v>
      </c>
      <c r="E65" s="211">
        <f t="shared" si="9"/>
        <v>454489.9720258523</v>
      </c>
      <c r="F65" s="211"/>
      <c r="G65" s="211">
        <f>IF(A65=68,E64*0.0455)</f>
        <v>21461.051307760743</v>
      </c>
      <c r="H65" s="212">
        <f t="shared" si="10"/>
        <v>18866.858292536919</v>
      </c>
      <c r="I65" s="210">
        <f t="shared" si="11"/>
        <v>75931.552505112762</v>
      </c>
      <c r="J65" s="211"/>
      <c r="K65" s="212">
        <f t="shared" si="12"/>
        <v>7947.5983880653412</v>
      </c>
      <c r="L65" s="212">
        <f t="shared" si="0"/>
        <v>1691572.4412465887</v>
      </c>
      <c r="M65" s="211">
        <f t="shared" si="6"/>
        <v>94421.907798153916</v>
      </c>
      <c r="N65" s="211">
        <f t="shared" si="1"/>
        <v>48275.507988363002</v>
      </c>
      <c r="O65" s="211">
        <f t="shared" si="13"/>
        <v>15000</v>
      </c>
      <c r="P65" s="212"/>
      <c r="Q65" s="212">
        <f t="shared" si="2"/>
        <v>157697.41578651691</v>
      </c>
    </row>
    <row r="66" spans="1:17" ht="13.2" x14ac:dyDescent="0.25">
      <c r="A66" s="193">
        <v>69</v>
      </c>
      <c r="B66" s="217">
        <f t="shared" si="3"/>
        <v>1142398.0639204076</v>
      </c>
      <c r="C66" s="218"/>
      <c r="D66" s="219">
        <f t="shared" si="8"/>
        <v>92892.073337249909</v>
      </c>
      <c r="E66" s="218">
        <f t="shared" si="9"/>
        <v>436886.56102684722</v>
      </c>
      <c r="F66" s="218"/>
      <c r="G66" s="218">
        <f>IF(A66=69,E65*0.0476)</f>
        <v>21633.722668430572</v>
      </c>
      <c r="H66" s="219">
        <f t="shared" si="10"/>
        <v>18179.598881034093</v>
      </c>
      <c r="I66" s="217">
        <f t="shared" si="11"/>
        <v>72539.847267354198</v>
      </c>
      <c r="J66" s="218"/>
      <c r="K66" s="219">
        <f t="shared" si="12"/>
        <v>7593.1552505112768</v>
      </c>
      <c r="L66" s="219">
        <f t="shared" si="0"/>
        <v>1651824.4722146089</v>
      </c>
      <c r="M66" s="218">
        <f t="shared" si="6"/>
        <v>92892.073337249909</v>
      </c>
      <c r="N66" s="218">
        <f t="shared" si="1"/>
        <v>47406.476799975942</v>
      </c>
      <c r="O66" s="218">
        <f t="shared" si="13"/>
        <v>15000</v>
      </c>
      <c r="P66" s="219"/>
      <c r="Q66" s="219">
        <f t="shared" si="2"/>
        <v>155298.55013722586</v>
      </c>
    </row>
    <row r="67" spans="1:17" ht="13.2" x14ac:dyDescent="0.25">
      <c r="A67" s="179">
        <v>70</v>
      </c>
      <c r="B67" s="210">
        <f t="shared" si="3"/>
        <v>1124049.8744183821</v>
      </c>
      <c r="C67" s="211"/>
      <c r="D67" s="212">
        <f t="shared" si="8"/>
        <v>91391.845113632604</v>
      </c>
      <c r="E67" s="211">
        <f t="shared" si="9"/>
        <v>418917.5675287249</v>
      </c>
      <c r="F67" s="211"/>
      <c r="G67" s="211">
        <f>IF(A67=70,E66*0.05)</f>
        <v>21844.328051342363</v>
      </c>
      <c r="H67" s="212">
        <f t="shared" si="10"/>
        <v>17475.462441073891</v>
      </c>
      <c r="I67" s="210">
        <f t="shared" si="11"/>
        <v>69299.082852884181</v>
      </c>
      <c r="J67" s="211"/>
      <c r="K67" s="212">
        <f t="shared" si="12"/>
        <v>7253.9847267354198</v>
      </c>
      <c r="L67" s="212">
        <f t="shared" si="0"/>
        <v>1612266.5247999912</v>
      </c>
      <c r="M67" s="211">
        <f t="shared" si="6"/>
        <v>91391.845113632604</v>
      </c>
      <c r="N67" s="211">
        <f t="shared" si="1"/>
        <v>46573.775219151677</v>
      </c>
      <c r="O67" s="211">
        <f t="shared" si="13"/>
        <v>15000</v>
      </c>
      <c r="P67" s="212"/>
      <c r="Q67" s="212">
        <f t="shared" si="2"/>
        <v>152965.62033278428</v>
      </c>
    </row>
    <row r="68" spans="1:17" ht="13.2" x14ac:dyDescent="0.25">
      <c r="A68" s="179">
        <v>71</v>
      </c>
      <c r="B68" s="210">
        <f t="shared" si="3"/>
        <v>1106101.0217698526</v>
      </c>
      <c r="C68" s="211"/>
      <c r="D68" s="212">
        <f t="shared" si="8"/>
        <v>89923.989953470562</v>
      </c>
      <c r="E68" s="211">
        <f t="shared" si="9"/>
        <v>400543.65541274491</v>
      </c>
      <c r="F68" s="211"/>
      <c r="G68" s="211">
        <f>IF(A68=71,E67*0.0528)</f>
        <v>22118.847565516673</v>
      </c>
      <c r="H68" s="212">
        <f t="shared" si="10"/>
        <v>16756.702701148995</v>
      </c>
      <c r="I68" s="210">
        <f t="shared" si="11"/>
        <v>66203.043097321817</v>
      </c>
      <c r="J68" s="211"/>
      <c r="K68" s="212">
        <f t="shared" si="12"/>
        <v>6929.9082852884185</v>
      </c>
      <c r="L68" s="212">
        <f t="shared" si="0"/>
        <v>1572847.7202799194</v>
      </c>
      <c r="M68" s="211">
        <f t="shared" si="6"/>
        <v>89923.989953470562</v>
      </c>
      <c r="N68" s="211">
        <f t="shared" si="1"/>
        <v>45805.458551954085</v>
      </c>
      <c r="O68" s="211">
        <f t="shared" si="13"/>
        <v>15000</v>
      </c>
      <c r="P68" s="212"/>
      <c r="Q68" s="212">
        <f t="shared" si="2"/>
        <v>150729.44850542466</v>
      </c>
    </row>
    <row r="69" spans="1:17" ht="13.2" x14ac:dyDescent="0.25">
      <c r="A69" s="179">
        <v>72</v>
      </c>
      <c r="B69" s="210">
        <f t="shared" si="3"/>
        <v>1088543.0931225731</v>
      </c>
      <c r="C69" s="211"/>
      <c r="D69" s="212">
        <f t="shared" si="8"/>
        <v>88488.081741588205</v>
      </c>
      <c r="E69" s="211">
        <f t="shared" si="9"/>
        <v>381695.28791671654</v>
      </c>
      <c r="F69" s="211"/>
      <c r="G69" s="211">
        <f>IF(A69=72,E68*0.054)</f>
        <v>21629.357392288224</v>
      </c>
      <c r="H69" s="212">
        <f t="shared" si="10"/>
        <v>16021.746216509797</v>
      </c>
      <c r="I69" s="210">
        <f t="shared" si="11"/>
        <v>63245.317397872714</v>
      </c>
      <c r="J69" s="211"/>
      <c r="K69" s="212">
        <f t="shared" si="12"/>
        <v>6620.3043097321824</v>
      </c>
      <c r="L69" s="212">
        <f t="shared" si="0"/>
        <v>1533483.6984371624</v>
      </c>
      <c r="M69" s="211">
        <f t="shared" si="6"/>
        <v>88488.081741588205</v>
      </c>
      <c r="N69" s="211">
        <f t="shared" si="1"/>
        <v>44271.407918530196</v>
      </c>
      <c r="O69" s="211">
        <f t="shared" si="13"/>
        <v>15000</v>
      </c>
      <c r="P69" s="212"/>
      <c r="Q69" s="212">
        <f t="shared" si="2"/>
        <v>147759.48966011842</v>
      </c>
    </row>
    <row r="70" spans="1:17" ht="13.2" x14ac:dyDescent="0.25">
      <c r="A70" s="179">
        <v>73</v>
      </c>
      <c r="B70" s="210">
        <f t="shared" si="3"/>
        <v>1071367.5969683393</v>
      </c>
      <c r="C70" s="211"/>
      <c r="D70" s="212">
        <f t="shared" si="8"/>
        <v>87083.447449805855</v>
      </c>
      <c r="E70" s="211">
        <f t="shared" si="9"/>
        <v>363128.9487037544</v>
      </c>
      <c r="F70" s="211"/>
      <c r="G70" s="211">
        <f>IF(A70=73,E69*0.0553)</f>
        <v>21107.749421794426</v>
      </c>
      <c r="H70" s="212">
        <f t="shared" si="10"/>
        <v>15267.811516668662</v>
      </c>
      <c r="I70" s="210">
        <f t="shared" si="11"/>
        <v>60419.732132012898</v>
      </c>
      <c r="J70" s="211"/>
      <c r="K70" s="212">
        <f t="shared" si="12"/>
        <v>6324.5317397872714</v>
      </c>
      <c r="L70" s="212">
        <f t="shared" si="0"/>
        <v>1494916.2778041067</v>
      </c>
      <c r="M70" s="211">
        <f t="shared" si="6"/>
        <v>87083.447449805855</v>
      </c>
      <c r="N70" s="211">
        <f t="shared" si="1"/>
        <v>42700.092678250359</v>
      </c>
      <c r="O70" s="211">
        <f t="shared" si="13"/>
        <v>15000</v>
      </c>
      <c r="P70" s="212"/>
      <c r="Q70" s="212">
        <f t="shared" si="2"/>
        <v>144783.54012805622</v>
      </c>
    </row>
    <row r="71" spans="1:17" ht="13.2" x14ac:dyDescent="0.25">
      <c r="A71" s="179">
        <v>74</v>
      </c>
      <c r="B71" s="210">
        <f t="shared" si="3"/>
        <v>1054566.2053366338</v>
      </c>
      <c r="C71" s="211"/>
      <c r="D71" s="212">
        <f t="shared" si="8"/>
        <v>85709.407757467139</v>
      </c>
      <c r="E71" s="211">
        <f t="shared" si="9"/>
        <v>344909.83520047908</v>
      </c>
      <c r="F71" s="211"/>
      <c r="G71" s="211">
        <f>IF(A71=74,E70*0.0567)</f>
        <v>20589.411391502876</v>
      </c>
      <c r="H71" s="212">
        <f t="shared" si="10"/>
        <v>14525.157948150176</v>
      </c>
      <c r="I71" s="210">
        <f t="shared" si="11"/>
        <v>57720.384320146404</v>
      </c>
      <c r="J71" s="211"/>
      <c r="K71" s="212">
        <f t="shared" si="12"/>
        <v>6041.9732132012905</v>
      </c>
      <c r="L71" s="212">
        <f t="shared" si="0"/>
        <v>1457196.4248572593</v>
      </c>
      <c r="M71" s="211">
        <f t="shared" si="6"/>
        <v>85709.407757467139</v>
      </c>
      <c r="N71" s="211">
        <f t="shared" si="1"/>
        <v>41156.542552854342</v>
      </c>
      <c r="O71" s="211">
        <f t="shared" si="13"/>
        <v>15000</v>
      </c>
      <c r="P71" s="212"/>
      <c r="Q71" s="212">
        <f t="shared" si="2"/>
        <v>141865.95031032147</v>
      </c>
    </row>
    <row r="72" spans="1:17" ht="13.2" x14ac:dyDescent="0.25">
      <c r="A72" s="179">
        <v>75</v>
      </c>
      <c r="B72" s="210">
        <f t="shared" si="3"/>
        <v>1038130.7698993648</v>
      </c>
      <c r="C72" s="211"/>
      <c r="D72" s="212">
        <f t="shared" si="8"/>
        <v>84365.296426930712</v>
      </c>
      <c r="E72" s="211">
        <f t="shared" si="9"/>
        <v>327040.75762085</v>
      </c>
      <c r="F72" s="211"/>
      <c r="G72" s="211">
        <f>IF(A72=75,E71*0.0582)</f>
        <v>20073.752408667882</v>
      </c>
      <c r="H72" s="212">
        <f t="shared" si="10"/>
        <v>13796.393408019163</v>
      </c>
      <c r="I72" s="210">
        <f t="shared" si="11"/>
        <v>55141.634166153905</v>
      </c>
      <c r="J72" s="211"/>
      <c r="K72" s="212">
        <f t="shared" si="12"/>
        <v>5772.0384320146404</v>
      </c>
      <c r="L72" s="212">
        <f t="shared" si="0"/>
        <v>1420313.1616863685</v>
      </c>
      <c r="M72" s="211">
        <f t="shared" si="6"/>
        <v>84365.296426930712</v>
      </c>
      <c r="N72" s="211">
        <f t="shared" si="1"/>
        <v>39642.184248701684</v>
      </c>
      <c r="O72" s="211">
        <f t="shared" si="13"/>
        <v>15000</v>
      </c>
      <c r="P72" s="212"/>
      <c r="Q72" s="212">
        <f t="shared" si="2"/>
        <v>139007.4806756324</v>
      </c>
    </row>
    <row r="73" spans="1:17" ht="13.2" x14ac:dyDescent="0.25">
      <c r="A73" s="179">
        <v>76</v>
      </c>
      <c r="B73" s="210">
        <f t="shared" si="3"/>
        <v>1022053.3196663961</v>
      </c>
      <c r="C73" s="211"/>
      <c r="D73" s="212">
        <f t="shared" si="8"/>
        <v>83050.461591949192</v>
      </c>
      <c r="E73" s="211">
        <f t="shared" si="9"/>
        <v>309522.64968520548</v>
      </c>
      <c r="F73" s="211"/>
      <c r="G73" s="211">
        <f>IF(A73=76,E72*0.0598)</f>
        <v>19557.03730572683</v>
      </c>
      <c r="H73" s="212">
        <f t="shared" si="10"/>
        <v>13081.630304834</v>
      </c>
      <c r="I73" s="210">
        <f t="shared" si="11"/>
        <v>52678.093784108503</v>
      </c>
      <c r="J73" s="211"/>
      <c r="K73" s="212">
        <f t="shared" si="12"/>
        <v>5514.1634166153908</v>
      </c>
      <c r="L73" s="212">
        <f t="shared" si="0"/>
        <v>1384254.0631357101</v>
      </c>
      <c r="M73" s="211">
        <f t="shared" si="6"/>
        <v>83050.461591949192</v>
      </c>
      <c r="N73" s="211">
        <f t="shared" si="1"/>
        <v>38152.831027176217</v>
      </c>
      <c r="O73" s="211">
        <f t="shared" si="13"/>
        <v>15000</v>
      </c>
      <c r="P73" s="212"/>
      <c r="Q73" s="212">
        <f t="shared" si="2"/>
        <v>136203.29261912539</v>
      </c>
    </row>
    <row r="74" spans="1:17" ht="13.2" x14ac:dyDescent="0.25">
      <c r="A74" s="179">
        <v>77</v>
      </c>
      <c r="B74" s="210">
        <f t="shared" si="3"/>
        <v>1006326.0572544308</v>
      </c>
      <c r="C74" s="211"/>
      <c r="D74" s="212">
        <f t="shared" si="8"/>
        <v>81764.265573311699</v>
      </c>
      <c r="E74" s="211">
        <f t="shared" si="9"/>
        <v>292360.11455890496</v>
      </c>
      <c r="F74" s="211"/>
      <c r="G74" s="211">
        <f>IF(A74=77,E73*0.0617)</f>
        <v>19097.547485577179</v>
      </c>
      <c r="H74" s="212">
        <f t="shared" si="10"/>
        <v>12380.90598740822</v>
      </c>
      <c r="I74" s="210">
        <f t="shared" si="11"/>
        <v>50324.615994539628</v>
      </c>
      <c r="J74" s="211"/>
      <c r="K74" s="212">
        <f t="shared" si="12"/>
        <v>5267.8093784108505</v>
      </c>
      <c r="L74" s="212">
        <f t="shared" si="0"/>
        <v>1349010.7878078753</v>
      </c>
      <c r="M74" s="211">
        <f t="shared" si="6"/>
        <v>81764.265573311699</v>
      </c>
      <c r="N74" s="211">
        <f t="shared" si="1"/>
        <v>36746.262851396248</v>
      </c>
      <c r="O74" s="211">
        <f t="shared" si="13"/>
        <v>15000</v>
      </c>
      <c r="P74" s="212"/>
      <c r="Q74" s="212">
        <f t="shared" si="2"/>
        <v>133510.52842470794</v>
      </c>
    </row>
    <row r="75" spans="1:17" ht="13.2" x14ac:dyDescent="0.25">
      <c r="A75" s="179">
        <v>78</v>
      </c>
      <c r="B75" s="210">
        <f t="shared" si="3"/>
        <v>990941.35511638492</v>
      </c>
      <c r="C75" s="211"/>
      <c r="D75" s="212">
        <f t="shared" si="8"/>
        <v>80506.084580354465</v>
      </c>
      <c r="E75" s="211">
        <f t="shared" si="9"/>
        <v>275499.66681386478</v>
      </c>
      <c r="F75" s="211"/>
      <c r="G75" s="211">
        <f>IF(A75=78,E74*0.0636)</f>
        <v>18594.103285946356</v>
      </c>
      <c r="H75" s="212">
        <f t="shared" si="10"/>
        <v>11694.404582356199</v>
      </c>
      <c r="I75" s="210">
        <f t="shared" si="11"/>
        <v>48076.283575801157</v>
      </c>
      <c r="J75" s="211"/>
      <c r="K75" s="212">
        <f t="shared" si="12"/>
        <v>5032.4615994539636</v>
      </c>
      <c r="L75" s="212">
        <f t="shared" si="0"/>
        <v>1314517.3055060508</v>
      </c>
      <c r="M75" s="211">
        <f t="shared" si="6"/>
        <v>80506.084580354465</v>
      </c>
      <c r="N75" s="211">
        <f t="shared" si="1"/>
        <v>35320.96946775652</v>
      </c>
      <c r="O75" s="211">
        <f t="shared" si="13"/>
        <v>15000</v>
      </c>
      <c r="P75" s="212"/>
      <c r="Q75" s="212">
        <f t="shared" si="2"/>
        <v>130827.05404811099</v>
      </c>
    </row>
    <row r="76" spans="1:17" ht="13.2" x14ac:dyDescent="0.25">
      <c r="A76" s="179">
        <v>79</v>
      </c>
      <c r="B76" s="210">
        <f t="shared" si="3"/>
        <v>975891.75184301345</v>
      </c>
      <c r="C76" s="211"/>
      <c r="D76" s="212">
        <f t="shared" si="8"/>
        <v>79275.30840931079</v>
      </c>
      <c r="E76" s="211">
        <f t="shared" si="9"/>
        <v>258986.14228625546</v>
      </c>
      <c r="F76" s="211"/>
      <c r="G76" s="211">
        <f>IF(A76=79,E75*0.0658)</f>
        <v>18127.878076352303</v>
      </c>
      <c r="H76" s="212">
        <f t="shared" si="10"/>
        <v>11019.986672554591</v>
      </c>
      <c r="I76" s="210">
        <f t="shared" si="11"/>
        <v>45928.398990895264</v>
      </c>
      <c r="J76" s="211"/>
      <c r="K76" s="212">
        <f t="shared" si="12"/>
        <v>4807.6283575801162</v>
      </c>
      <c r="L76" s="212">
        <f t="shared" si="0"/>
        <v>1280806.2931201642</v>
      </c>
      <c r="M76" s="211">
        <f t="shared" si="6"/>
        <v>79275.30840931079</v>
      </c>
      <c r="N76" s="211">
        <f t="shared" si="1"/>
        <v>33955.493106487011</v>
      </c>
      <c r="O76" s="211">
        <f t="shared" si="13"/>
        <v>15000</v>
      </c>
      <c r="P76" s="212"/>
      <c r="Q76" s="212">
        <f t="shared" si="2"/>
        <v>128230.80151579779</v>
      </c>
    </row>
    <row r="77" spans="1:17" ht="13.2" x14ac:dyDescent="0.25">
      <c r="A77" s="179">
        <v>80</v>
      </c>
      <c r="B77" s="210">
        <f t="shared" si="3"/>
        <v>961169.94854428351</v>
      </c>
      <c r="C77" s="211"/>
      <c r="D77" s="212">
        <f t="shared" si="8"/>
        <v>78071.340147441078</v>
      </c>
      <c r="E77" s="211">
        <f t="shared" si="9"/>
        <v>242787.58465166137</v>
      </c>
      <c r="F77" s="211"/>
      <c r="G77" s="211">
        <f>IF(A77=80,E76*0.0682)</f>
        <v>17662.85490392262</v>
      </c>
      <c r="H77" s="212">
        <f t="shared" si="10"/>
        <v>10359.445691450219</v>
      </c>
      <c r="I77" s="210">
        <f t="shared" si="11"/>
        <v>43876.474572768871</v>
      </c>
      <c r="J77" s="211"/>
      <c r="K77" s="212">
        <f t="shared" si="12"/>
        <v>4592.8398990895266</v>
      </c>
      <c r="L77" s="212">
        <f t="shared" si="0"/>
        <v>1247834.0077687139</v>
      </c>
      <c r="M77" s="211">
        <f t="shared" si="6"/>
        <v>78071.340147441078</v>
      </c>
      <c r="N77" s="211">
        <f t="shared" si="1"/>
        <v>32615.140494462365</v>
      </c>
      <c r="O77" s="211">
        <f t="shared" si="13"/>
        <v>15000</v>
      </c>
      <c r="P77" s="212"/>
      <c r="Q77" s="212">
        <f t="shared" si="2"/>
        <v>125686.48064190344</v>
      </c>
    </row>
    <row r="78" spans="1:17" ht="13.2" x14ac:dyDescent="0.25">
      <c r="A78" s="179">
        <v>81</v>
      </c>
      <c r="B78" s="210">
        <f t="shared" si="3"/>
        <v>946768.80530949961</v>
      </c>
      <c r="C78" s="211"/>
      <c r="D78" s="212">
        <f t="shared" si="8"/>
        <v>76893.595883542686</v>
      </c>
      <c r="E78" s="211">
        <f t="shared" si="9"/>
        <v>226904.66328887161</v>
      </c>
      <c r="F78" s="211"/>
      <c r="G78" s="211">
        <f>IF(A78=81,E77*0.0708)</f>
        <v>17189.360993337625</v>
      </c>
      <c r="H78" s="212">
        <f t="shared" si="10"/>
        <v>9711.5033860664553</v>
      </c>
      <c r="I78" s="210">
        <f t="shared" si="11"/>
        <v>41916.223148045479</v>
      </c>
      <c r="J78" s="211"/>
      <c r="K78" s="212">
        <f t="shared" si="12"/>
        <v>4387.6474572768875</v>
      </c>
      <c r="L78" s="212">
        <f t="shared" si="0"/>
        <v>1215589.6917464165</v>
      </c>
      <c r="M78" s="211">
        <f t="shared" si="6"/>
        <v>76893.595883542686</v>
      </c>
      <c r="N78" s="211">
        <f t="shared" si="1"/>
        <v>31288.511836680969</v>
      </c>
      <c r="O78" s="211">
        <f t="shared" si="13"/>
        <v>15000</v>
      </c>
      <c r="P78" s="212"/>
      <c r="Q78" s="212">
        <f t="shared" si="2"/>
        <v>123182.10772022366</v>
      </c>
    </row>
    <row r="79" spans="1:17" ht="13.2" x14ac:dyDescent="0.25">
      <c r="A79" s="179">
        <v>82</v>
      </c>
      <c r="B79" s="210">
        <f t="shared" si="3"/>
        <v>932681.33774452691</v>
      </c>
      <c r="C79" s="211"/>
      <c r="D79" s="212">
        <f t="shared" si="8"/>
        <v>75741.504424759973</v>
      </c>
      <c r="E79" s="211">
        <f t="shared" si="9"/>
        <v>211349.0320739111</v>
      </c>
      <c r="F79" s="211"/>
      <c r="G79" s="211">
        <f>IF(A79=82,E78*0.0738)</f>
        <v>16745.564150718725</v>
      </c>
      <c r="H79" s="212">
        <f t="shared" si="10"/>
        <v>9076.1865315548639</v>
      </c>
      <c r="I79" s="210">
        <f t="shared" si="11"/>
        <v>40043.549079651326</v>
      </c>
      <c r="J79" s="211"/>
      <c r="K79" s="212">
        <f t="shared" si="12"/>
        <v>4191.6223148045483</v>
      </c>
      <c r="L79" s="212">
        <f t="shared" si="0"/>
        <v>1184073.9188980893</v>
      </c>
      <c r="M79" s="211">
        <f t="shared" si="6"/>
        <v>75741.504424759973</v>
      </c>
      <c r="N79" s="211">
        <f t="shared" si="1"/>
        <v>30013.372997078135</v>
      </c>
      <c r="O79" s="211">
        <f t="shared" si="13"/>
        <v>15000</v>
      </c>
      <c r="P79" s="212"/>
      <c r="Q79" s="212">
        <f t="shared" si="2"/>
        <v>120754.87742183811</v>
      </c>
    </row>
    <row r="80" spans="1:17" ht="13.2" x14ac:dyDescent="0.25">
      <c r="A80" s="179">
        <v>83</v>
      </c>
      <c r="B80" s="210">
        <f t="shared" si="3"/>
        <v>918900.71358443855</v>
      </c>
      <c r="C80" s="211"/>
      <c r="D80" s="212">
        <f t="shared" si="8"/>
        <v>74614.507019562152</v>
      </c>
      <c r="E80" s="211">
        <f t="shared" si="9"/>
        <v>196094.73299533309</v>
      </c>
      <c r="F80" s="211"/>
      <c r="G80" s="211">
        <f>IF(A80=83,E79*0.0771)</f>
        <v>16295.010372898547</v>
      </c>
      <c r="H80" s="212">
        <f t="shared" si="10"/>
        <v>8453.9612829564448</v>
      </c>
      <c r="I80" s="210">
        <f t="shared" si="11"/>
        <v>38254.53970962586</v>
      </c>
      <c r="J80" s="211"/>
      <c r="K80" s="212">
        <f t="shared" si="12"/>
        <v>4004.354907965133</v>
      </c>
      <c r="L80" s="212">
        <f t="shared" si="0"/>
        <v>1153249.9862893973</v>
      </c>
      <c r="M80" s="211">
        <f t="shared" si="6"/>
        <v>74614.507019562152</v>
      </c>
      <c r="N80" s="211">
        <f t="shared" si="1"/>
        <v>28753.326563820126</v>
      </c>
      <c r="O80" s="211">
        <f t="shared" si="13"/>
        <v>15000</v>
      </c>
      <c r="P80" s="212"/>
      <c r="Q80" s="212">
        <f t="shared" si="2"/>
        <v>118367.83358338228</v>
      </c>
    </row>
    <row r="81" spans="1:17" ht="13.2" x14ac:dyDescent="0.25">
      <c r="A81" s="179">
        <v>84</v>
      </c>
      <c r="B81" s="210">
        <f t="shared" si="3"/>
        <v>905420.24937994278</v>
      </c>
      <c r="C81" s="211"/>
      <c r="D81" s="212">
        <f t="shared" si="8"/>
        <v>73512.057086755085</v>
      </c>
      <c r="E81" s="211">
        <f t="shared" si="9"/>
        <v>181150.49798924476</v>
      </c>
      <c r="F81" s="211"/>
      <c r="G81" s="211">
        <f>IF(A81=84,E80*0.0808)</f>
        <v>15844.454426022914</v>
      </c>
      <c r="H81" s="212">
        <f t="shared" si="10"/>
        <v>7843.7893198133243</v>
      </c>
      <c r="I81" s="210">
        <f t="shared" si="11"/>
        <v>36545.457184238279</v>
      </c>
      <c r="J81" s="211"/>
      <c r="K81" s="212">
        <f t="shared" si="12"/>
        <v>3825.453970962586</v>
      </c>
      <c r="L81" s="212">
        <f t="shared" si="0"/>
        <v>1123116.2045534258</v>
      </c>
      <c r="M81" s="211">
        <f t="shared" si="6"/>
        <v>73512.057086755085</v>
      </c>
      <c r="N81" s="211">
        <f t="shared" si="1"/>
        <v>27513.697716798826</v>
      </c>
      <c r="O81" s="211">
        <f t="shared" si="13"/>
        <v>15000</v>
      </c>
      <c r="P81" s="212"/>
      <c r="Q81" s="212">
        <f t="shared" si="2"/>
        <v>116025.75480355391</v>
      </c>
    </row>
    <row r="82" spans="1:17" ht="13.2" x14ac:dyDescent="0.25">
      <c r="A82" s="220">
        <v>85</v>
      </c>
      <c r="B82" s="221">
        <f t="shared" si="3"/>
        <v>892233.40725598438</v>
      </c>
      <c r="C82" s="222"/>
      <c r="D82" s="219">
        <f t="shared" si="8"/>
        <v>72433.619950395427</v>
      </c>
      <c r="E82" s="218">
        <f t="shared" si="9"/>
        <v>166519.77914287074</v>
      </c>
      <c r="F82" s="222"/>
      <c r="G82" s="222">
        <f>IF(A82=85,E81*0.0851)</f>
        <v>15415.907378884727</v>
      </c>
      <c r="H82" s="219">
        <f t="shared" si="10"/>
        <v>7246.0199195697905</v>
      </c>
      <c r="I82" s="210">
        <f t="shared" si="11"/>
        <v>34912.730644329989</v>
      </c>
      <c r="J82" s="222"/>
      <c r="K82" s="219">
        <f t="shared" si="12"/>
        <v>3654.545718423828</v>
      </c>
      <c r="L82" s="223">
        <f t="shared" si="0"/>
        <v>1093665.9170431851</v>
      </c>
      <c r="M82" s="222">
        <f t="shared" si="6"/>
        <v>72433.619950395427</v>
      </c>
      <c r="N82" s="222">
        <f t="shared" si="1"/>
        <v>26316.473016878346</v>
      </c>
      <c r="O82" s="222">
        <f t="shared" si="13"/>
        <v>15000</v>
      </c>
      <c r="P82" s="223"/>
      <c r="Q82" s="219">
        <f t="shared" si="2"/>
        <v>113750.09296727377</v>
      </c>
    </row>
    <row r="83" spans="1:17" ht="13.2" x14ac:dyDescent="0.25">
      <c r="A83" s="179">
        <v>86</v>
      </c>
      <c r="B83" s="210">
        <f t="shared" ref="B83:B97" si="14">B82*(1+$D$14)+$D$13+C82-D82</f>
        <v>879333.7917409481</v>
      </c>
      <c r="C83" s="211"/>
      <c r="D83" s="212">
        <f t="shared" si="8"/>
        <v>71378.672580478757</v>
      </c>
      <c r="E83" s="211">
        <f t="shared" si="9"/>
        <v>152183.84080155977</v>
      </c>
      <c r="F83" s="211"/>
      <c r="G83" s="211">
        <f>IF(A83=86,E82*0.0899)</f>
        <v>14970.128144944079</v>
      </c>
      <c r="H83" s="212">
        <f t="shared" si="10"/>
        <v>6660.7911657148297</v>
      </c>
      <c r="I83" s="210">
        <f t="shared" si="11"/>
        <v>33352.948764565968</v>
      </c>
      <c r="J83" s="211"/>
      <c r="K83" s="212">
        <f t="shared" si="12"/>
        <v>3491.273064432999</v>
      </c>
      <c r="L83" s="212">
        <f t="shared" si="0"/>
        <v>1064870.5813070738</v>
      </c>
      <c r="M83" s="211">
        <f t="shared" si="6"/>
        <v>71378.672580478757</v>
      </c>
      <c r="N83" s="211">
        <f t="shared" si="1"/>
        <v>25122.192375091909</v>
      </c>
      <c r="O83" s="211">
        <f t="shared" si="13"/>
        <v>15000</v>
      </c>
      <c r="P83" s="212"/>
      <c r="Q83" s="212">
        <f t="shared" si="2"/>
        <v>111500.86495557067</v>
      </c>
    </row>
    <row r="84" spans="1:17" ht="13.2" x14ac:dyDescent="0.25">
      <c r="A84" s="179">
        <v>87</v>
      </c>
      <c r="B84" s="210">
        <f t="shared" si="14"/>
        <v>866715.14666492632</v>
      </c>
      <c r="C84" s="211"/>
      <c r="D84" s="212">
        <f t="shared" si="8"/>
        <v>70346.703339275846</v>
      </c>
      <c r="E84" s="211">
        <f t="shared" si="9"/>
        <v>138162.11353097885</v>
      </c>
      <c r="F84" s="211"/>
      <c r="G84" s="211">
        <f>IF(A84=87,E83*0.0955)</f>
        <v>14533.556796548957</v>
      </c>
      <c r="H84" s="212">
        <f t="shared" si="10"/>
        <v>6087.3536320623907</v>
      </c>
      <c r="I84" s="210">
        <f t="shared" si="11"/>
        <v>31862.852626006927</v>
      </c>
      <c r="J84" s="211"/>
      <c r="K84" s="212">
        <f t="shared" si="12"/>
        <v>3335.2948764565972</v>
      </c>
      <c r="L84" s="212">
        <f t="shared" si="0"/>
        <v>1036740.112821912</v>
      </c>
      <c r="M84" s="211">
        <f t="shared" si="6"/>
        <v>70346.703339275846</v>
      </c>
      <c r="N84" s="211">
        <f t="shared" si="1"/>
        <v>23956.205305067946</v>
      </c>
      <c r="O84" s="211">
        <f t="shared" si="13"/>
        <v>15000</v>
      </c>
      <c r="P84" s="212"/>
      <c r="Q84" s="212">
        <f t="shared" si="2"/>
        <v>109302.90864434378</v>
      </c>
    </row>
    <row r="85" spans="1:17" ht="13.2" x14ac:dyDescent="0.25">
      <c r="A85" s="179">
        <v>88</v>
      </c>
      <c r="B85" s="210">
        <f t="shared" si="14"/>
        <v>854371.3521255462</v>
      </c>
      <c r="C85" s="211"/>
      <c r="D85" s="212">
        <f t="shared" si="8"/>
        <v>69337.211733194112</v>
      </c>
      <c r="E85" s="211">
        <f t="shared" si="9"/>
        <v>124449.30877891646</v>
      </c>
      <c r="F85" s="211"/>
      <c r="G85" s="211">
        <f>IF(A85=88,E84*0.1021)</f>
        <v>14106.35179151294</v>
      </c>
      <c r="H85" s="212">
        <f t="shared" si="10"/>
        <v>5526.4845412391542</v>
      </c>
      <c r="I85" s="210">
        <f t="shared" si="11"/>
        <v>30439.32890711075</v>
      </c>
      <c r="J85" s="211"/>
      <c r="K85" s="212">
        <f t="shared" si="12"/>
        <v>3186.2852626006929</v>
      </c>
      <c r="L85" s="212">
        <f t="shared" si="0"/>
        <v>1009259.9898115734</v>
      </c>
      <c r="M85" s="211">
        <f t="shared" si="6"/>
        <v>69337.211733194112</v>
      </c>
      <c r="N85" s="211">
        <f t="shared" si="1"/>
        <v>22819.121595352786</v>
      </c>
      <c r="O85" s="211">
        <f t="shared" si="13"/>
        <v>15000</v>
      </c>
      <c r="P85" s="212"/>
      <c r="Q85" s="212">
        <f t="shared" si="2"/>
        <v>107156.3333285469</v>
      </c>
    </row>
    <row r="86" spans="1:17" ht="13.2" x14ac:dyDescent="0.25">
      <c r="A86" s="224">
        <v>89</v>
      </c>
      <c r="B86" s="225">
        <f t="shared" si="14"/>
        <v>842296.42151988496</v>
      </c>
      <c r="C86" s="226"/>
      <c r="D86" s="227">
        <f t="shared" si="8"/>
        <v>68349.708170043697</v>
      </c>
      <c r="E86" s="226">
        <f t="shared" si="9"/>
        <v>111038.93788511019</v>
      </c>
      <c r="F86" s="226"/>
      <c r="G86" s="226">
        <f>IF(A86=89,E85*0.1099)</f>
        <v>13676.979034802918</v>
      </c>
      <c r="H86" s="227">
        <f t="shared" si="10"/>
        <v>4977.9723511566581</v>
      </c>
      <c r="I86" s="210">
        <f t="shared" si="11"/>
        <v>29079.403378936702</v>
      </c>
      <c r="J86" s="226"/>
      <c r="K86" s="227">
        <f t="shared" si="12"/>
        <v>3043.9328907110753</v>
      </c>
      <c r="L86" s="227">
        <f t="shared" si="0"/>
        <v>982414.7627839318</v>
      </c>
      <c r="M86" s="226">
        <f t="shared" si="6"/>
        <v>68349.708170043697</v>
      </c>
      <c r="N86" s="226">
        <f t="shared" si="1"/>
        <v>21698.884276670651</v>
      </c>
      <c r="O86" s="226">
        <f t="shared" si="13"/>
        <v>15000</v>
      </c>
      <c r="P86" s="227"/>
      <c r="Q86" s="227">
        <f t="shared" si="2"/>
        <v>105048.59244671435</v>
      </c>
    </row>
    <row r="87" spans="1:17" ht="13.2" x14ac:dyDescent="0.25">
      <c r="A87" s="224">
        <v>90</v>
      </c>
      <c r="B87" s="225">
        <f t="shared" si="14"/>
        <v>830484.49864103447</v>
      </c>
      <c r="C87" s="226"/>
      <c r="D87" s="227">
        <f t="shared" si="8"/>
        <v>67383.713721590801</v>
      </c>
      <c r="E87" s="226">
        <f t="shared" si="9"/>
        <v>97935.933393406129</v>
      </c>
      <c r="F87" s="226"/>
      <c r="G87" s="226">
        <f>IF(A87=90,E86*0.1192)</f>
        <v>13235.841395905136</v>
      </c>
      <c r="H87" s="227">
        <f t="shared" si="10"/>
        <v>4441.5575154044082</v>
      </c>
      <c r="I87" s="210">
        <f t="shared" si="11"/>
        <v>27780.234690961832</v>
      </c>
      <c r="J87" s="226"/>
      <c r="K87" s="227">
        <f t="shared" si="12"/>
        <v>2907.9403378936704</v>
      </c>
      <c r="L87" s="227">
        <f t="shared" si="0"/>
        <v>956200.66672540235</v>
      </c>
      <c r="M87" s="226">
        <f t="shared" si="6"/>
        <v>67383.713721590801</v>
      </c>
      <c r="N87" s="226">
        <f t="shared" si="1"/>
        <v>20585.339249203214</v>
      </c>
      <c r="O87" s="226">
        <f t="shared" si="13"/>
        <v>15000</v>
      </c>
      <c r="P87" s="227"/>
      <c r="Q87" s="227">
        <f t="shared" si="2"/>
        <v>102969.05297079401</v>
      </c>
    </row>
    <row r="88" spans="1:17" ht="13.2" x14ac:dyDescent="0.25">
      <c r="A88" s="224">
        <v>91</v>
      </c>
      <c r="B88" s="225">
        <f t="shared" si="14"/>
        <v>818929.85483790573</v>
      </c>
      <c r="C88" s="226"/>
      <c r="D88" s="227">
        <f t="shared" si="8"/>
        <v>66438.759891282753</v>
      </c>
      <c r="E88" s="226">
        <f t="shared" si="9"/>
        <v>85155.331151766892</v>
      </c>
      <c r="F88" s="226"/>
      <c r="G88" s="226">
        <f>IF(A88=91,E87*0.1306)</f>
        <v>12790.43290117884</v>
      </c>
      <c r="H88" s="227">
        <f t="shared" si="10"/>
        <v>3917.4373357362451</v>
      </c>
      <c r="I88" s="210">
        <f t="shared" si="11"/>
        <v>26539.108434525875</v>
      </c>
      <c r="J88" s="226"/>
      <c r="K88" s="227">
        <f t="shared" si="12"/>
        <v>2778.0234690961834</v>
      </c>
      <c r="L88" s="227">
        <f t="shared" si="0"/>
        <v>930624.29442419857</v>
      </c>
      <c r="M88" s="226">
        <f t="shared" si="6"/>
        <v>66438.759891282753</v>
      </c>
      <c r="N88" s="226">
        <f t="shared" si="1"/>
        <v>19485.893706011269</v>
      </c>
      <c r="O88" s="226">
        <f t="shared" si="13"/>
        <v>15000</v>
      </c>
      <c r="P88" s="227"/>
      <c r="Q88" s="227">
        <f t="shared" si="2"/>
        <v>100924.65359729402</v>
      </c>
    </row>
    <row r="89" spans="1:17" ht="13.2" x14ac:dyDescent="0.25">
      <c r="A89" s="224">
        <v>92</v>
      </c>
      <c r="B89" s="225">
        <f t="shared" si="14"/>
        <v>807626.88623689732</v>
      </c>
      <c r="C89" s="226"/>
      <c r="D89" s="227">
        <f t="shared" si="8"/>
        <v>65514.388387032457</v>
      </c>
      <c r="E89" s="226">
        <f t="shared" si="9"/>
        <v>72705.22747244015</v>
      </c>
      <c r="F89" s="226"/>
      <c r="G89" s="226">
        <f>IF(A89=92,E88*0.1449)</f>
        <v>12339.007483891022</v>
      </c>
      <c r="H89" s="227">
        <f t="shared" si="10"/>
        <v>3406.2132460706757</v>
      </c>
      <c r="I89" s="210">
        <f t="shared" si="11"/>
        <v>25353.431471501244</v>
      </c>
      <c r="J89" s="226"/>
      <c r="K89" s="227">
        <f t="shared" si="12"/>
        <v>2653.9108434525879</v>
      </c>
      <c r="L89" s="227">
        <f t="shared" si="0"/>
        <v>905685.54518083867</v>
      </c>
      <c r="M89" s="226">
        <f t="shared" si="6"/>
        <v>65514.388387032457</v>
      </c>
      <c r="N89" s="226">
        <f t="shared" si="1"/>
        <v>18399.131573414285</v>
      </c>
      <c r="O89" s="226">
        <f t="shared" si="13"/>
        <v>15000</v>
      </c>
      <c r="P89" s="227"/>
      <c r="Q89" s="227">
        <f t="shared" si="2"/>
        <v>98913.519960446749</v>
      </c>
    </row>
    <row r="90" spans="1:17" ht="13.2" x14ac:dyDescent="0.25">
      <c r="A90" s="224">
        <v>93</v>
      </c>
      <c r="B90" s="225">
        <f t="shared" si="14"/>
        <v>796570.1110240788</v>
      </c>
      <c r="C90" s="226"/>
      <c r="D90" s="227">
        <f t="shared" si="8"/>
        <v>64610.15089895179</v>
      </c>
      <c r="E90" s="226">
        <f t="shared" si="9"/>
        <v>60595.268116100458</v>
      </c>
      <c r="F90" s="226"/>
      <c r="G90" s="226">
        <f>IF(A90=93,E89*0.1634)</f>
        <v>11880.034168996719</v>
      </c>
      <c r="H90" s="227">
        <f t="shared" si="10"/>
        <v>2908.2090988976061</v>
      </c>
      <c r="I90" s="210">
        <f t="shared" si="11"/>
        <v>24220.726516338731</v>
      </c>
      <c r="J90" s="226"/>
      <c r="K90" s="227">
        <f t="shared" si="12"/>
        <v>2535.3431471501244</v>
      </c>
      <c r="L90" s="227">
        <f t="shared" si="0"/>
        <v>881386.10565651802</v>
      </c>
      <c r="M90" s="226">
        <f t="shared" si="6"/>
        <v>64610.15089895179</v>
      </c>
      <c r="N90" s="226">
        <f t="shared" si="1"/>
        <v>17323.58641504445</v>
      </c>
      <c r="O90" s="226">
        <f t="shared" si="13"/>
        <v>15000</v>
      </c>
      <c r="P90" s="227"/>
      <c r="Q90" s="227">
        <f t="shared" si="2"/>
        <v>96933.737313996244</v>
      </c>
    </row>
    <row r="91" spans="1:17" ht="13.2" x14ac:dyDescent="0.25">
      <c r="A91" s="224">
        <v>94</v>
      </c>
      <c r="B91" s="225">
        <f t="shared" si="14"/>
        <v>785754.16678657173</v>
      </c>
      <c r="C91" s="226"/>
      <c r="D91" s="227">
        <f t="shared" si="8"/>
        <v>63725.608881926302</v>
      </c>
      <c r="E91" s="226">
        <f t="shared" si="9"/>
        <v>48836.78825401116</v>
      </c>
      <c r="F91" s="226"/>
      <c r="G91" s="226">
        <f>IF(A91=94,E90*0.1879)</f>
        <v>11385.850879015277</v>
      </c>
      <c r="H91" s="227">
        <f t="shared" si="10"/>
        <v>2423.8107246440186</v>
      </c>
      <c r="I91" s="210">
        <f t="shared" si="11"/>
        <v>23138.626960168931</v>
      </c>
      <c r="J91" s="226"/>
      <c r="K91" s="227">
        <f t="shared" si="12"/>
        <v>2422.0726516338732</v>
      </c>
      <c r="L91" s="227">
        <f t="shared" si="0"/>
        <v>857729.58200075186</v>
      </c>
      <c r="M91" s="226">
        <f t="shared" si="6"/>
        <v>63725.608881926302</v>
      </c>
      <c r="N91" s="226">
        <f t="shared" si="1"/>
        <v>16231.73425529317</v>
      </c>
      <c r="O91" s="226">
        <f t="shared" si="13"/>
        <v>15000</v>
      </c>
      <c r="P91" s="227"/>
      <c r="Q91" s="227">
        <f t="shared" si="2"/>
        <v>94957.343137219475</v>
      </c>
    </row>
    <row r="92" spans="1:17" ht="13.2" x14ac:dyDescent="0.25">
      <c r="A92" s="228">
        <v>95</v>
      </c>
      <c r="B92" s="229">
        <f t="shared" si="14"/>
        <v>775173.8079118398</v>
      </c>
      <c r="C92" s="230"/>
      <c r="D92" s="231">
        <f t="shared" si="8"/>
        <v>62860.33334292574</v>
      </c>
      <c r="E92" s="230">
        <f t="shared" si="9"/>
        <v>37468.966063052423</v>
      </c>
      <c r="F92" s="230"/>
      <c r="G92" s="230">
        <f>IF(A92=95,E91*0.2)</f>
        <v>9767.3576508022325</v>
      </c>
      <c r="H92" s="231">
        <f t="shared" si="10"/>
        <v>1953.4715301604465</v>
      </c>
      <c r="I92" s="210">
        <f t="shared" si="11"/>
        <v>22104.871926145195</v>
      </c>
      <c r="J92" s="230"/>
      <c r="K92" s="231">
        <f t="shared" si="12"/>
        <v>2313.8626960168931</v>
      </c>
      <c r="L92" s="231">
        <f t="shared" si="0"/>
        <v>834747.64590103738</v>
      </c>
      <c r="M92" s="230">
        <f t="shared" si="6"/>
        <v>62860.33334292574</v>
      </c>
      <c r="N92" s="230">
        <f t="shared" si="1"/>
        <v>14034.691876979572</v>
      </c>
      <c r="O92" s="230">
        <f t="shared" si="13"/>
        <v>15000</v>
      </c>
      <c r="P92" s="231"/>
      <c r="Q92" s="231">
        <f t="shared" si="2"/>
        <v>91895.025219905307</v>
      </c>
    </row>
    <row r="93" spans="1:17" ht="13.2" x14ac:dyDescent="0.25">
      <c r="A93" s="232">
        <v>96</v>
      </c>
      <c r="B93" s="233">
        <f t="shared" si="14"/>
        <v>764823.90304362448</v>
      </c>
      <c r="C93" s="234"/>
      <c r="D93" s="235">
        <f t="shared" si="8"/>
        <v>62013.904632947182</v>
      </c>
      <c r="E93" s="234">
        <f t="shared" si="9"/>
        <v>27621.585185242373</v>
      </c>
      <c r="F93" s="234"/>
      <c r="G93" s="234">
        <f>IF(A93=96,E92*0.2)</f>
        <v>7493.7932126104852</v>
      </c>
      <c r="H93" s="235">
        <f t="shared" si="10"/>
        <v>1498.758642522097</v>
      </c>
      <c r="I93" s="210">
        <f t="shared" si="11"/>
        <v>21117.301545697017</v>
      </c>
      <c r="J93" s="234"/>
      <c r="K93" s="235">
        <f t="shared" si="12"/>
        <v>2210.4871926145197</v>
      </c>
      <c r="L93" s="235">
        <f t="shared" si="0"/>
        <v>813562.78977456386</v>
      </c>
      <c r="M93" s="234">
        <f t="shared" si="6"/>
        <v>62013.904632947182</v>
      </c>
      <c r="N93" s="234">
        <f t="shared" si="1"/>
        <v>11203.039047747101</v>
      </c>
      <c r="O93" s="234">
        <f t="shared" si="13"/>
        <v>15000</v>
      </c>
      <c r="P93" s="235"/>
      <c r="Q93" s="235">
        <f t="shared" si="2"/>
        <v>88216.943680694283</v>
      </c>
    </row>
    <row r="94" spans="1:17" ht="13.2" x14ac:dyDescent="0.25">
      <c r="A94" s="232">
        <v>97</v>
      </c>
      <c r="B94" s="233">
        <f t="shared" si="14"/>
        <v>754699.43259329477</v>
      </c>
      <c r="C94" s="234"/>
      <c r="D94" s="235">
        <f t="shared" si="8"/>
        <v>61185.912243489962</v>
      </c>
      <c r="E94" s="234">
        <f t="shared" si="9"/>
        <v>20010.112589371907</v>
      </c>
      <c r="F94" s="234"/>
      <c r="G94" s="234">
        <f>IF(A94=97,E93*0.2)</f>
        <v>5524.317037048475</v>
      </c>
      <c r="H94" s="235">
        <f t="shared" si="10"/>
        <v>1104.8634074096949</v>
      </c>
      <c r="I94" s="210">
        <f t="shared" si="11"/>
        <v>20173.852445824319</v>
      </c>
      <c r="J94" s="234"/>
      <c r="K94" s="235">
        <f t="shared" si="12"/>
        <v>2111.7301545697019</v>
      </c>
      <c r="L94" s="235">
        <f t="shared" si="0"/>
        <v>794883.39762849093</v>
      </c>
      <c r="M94" s="234">
        <f t="shared" si="6"/>
        <v>61185.912243489962</v>
      </c>
      <c r="N94" s="234">
        <f t="shared" si="1"/>
        <v>8740.9105990278731</v>
      </c>
      <c r="O94" s="234">
        <f t="shared" si="13"/>
        <v>15000</v>
      </c>
      <c r="P94" s="235"/>
      <c r="Q94" s="235">
        <f t="shared" si="2"/>
        <v>84926.822842517839</v>
      </c>
    </row>
    <row r="95" spans="1:17" ht="13.2" x14ac:dyDescent="0.25">
      <c r="A95" s="232">
        <v>98</v>
      </c>
      <c r="B95" s="233">
        <f t="shared" si="14"/>
        <v>744795.48630540248</v>
      </c>
      <c r="C95" s="234"/>
      <c r="D95" s="235">
        <f t="shared" si="8"/>
        <v>60375.95460746358</v>
      </c>
      <c r="E95" s="234">
        <f t="shared" si="9"/>
        <v>14381.437774382333</v>
      </c>
      <c r="F95" s="234"/>
      <c r="G95" s="234">
        <f>IF(A95=98,E94*0.2)</f>
        <v>4002.0225178743817</v>
      </c>
      <c r="H95" s="235">
        <f t="shared" si="10"/>
        <v>800.40450357487634</v>
      </c>
      <c r="I95" s="210">
        <f t="shared" si="11"/>
        <v>19272.553438004077</v>
      </c>
      <c r="J95" s="234"/>
      <c r="K95" s="235">
        <f t="shared" si="12"/>
        <v>2017.3852445824321</v>
      </c>
      <c r="L95" s="235">
        <f t="shared" si="0"/>
        <v>778449.47751778888</v>
      </c>
      <c r="M95" s="234">
        <f t="shared" si="6"/>
        <v>60375.95460746358</v>
      </c>
      <c r="N95" s="234">
        <f t="shared" si="1"/>
        <v>6819.8122660316903</v>
      </c>
      <c r="O95" s="234">
        <f t="shared" si="13"/>
        <v>15000</v>
      </c>
      <c r="P95" s="235"/>
      <c r="Q95" s="235">
        <f t="shared" si="2"/>
        <v>82195.766873495275</v>
      </c>
    </row>
    <row r="96" spans="1:17" ht="13.2" x14ac:dyDescent="0.25">
      <c r="A96" s="232">
        <v>99</v>
      </c>
      <c r="B96" s="233">
        <f t="shared" si="14"/>
        <v>735107.26087626314</v>
      </c>
      <c r="C96" s="234"/>
      <c r="D96" s="235">
        <f t="shared" si="8"/>
        <v>59583.638904432199</v>
      </c>
      <c r="E96" s="234">
        <f t="shared" si="9"/>
        <v>10298.082641652192</v>
      </c>
      <c r="F96" s="234"/>
      <c r="G96" s="234">
        <f>IF(A96=99,E95*0.2)</f>
        <v>2876.2875548764669</v>
      </c>
      <c r="H96" s="235">
        <f t="shared" si="10"/>
        <v>575.25751097529337</v>
      </c>
      <c r="I96" s="210">
        <f t="shared" si="11"/>
        <v>18411.521399701891</v>
      </c>
      <c r="J96" s="234"/>
      <c r="K96" s="235">
        <f t="shared" si="12"/>
        <v>1927.2553438004079</v>
      </c>
      <c r="L96" s="235">
        <f t="shared" si="0"/>
        <v>763816.86491761729</v>
      </c>
      <c r="M96" s="234">
        <f t="shared" si="6"/>
        <v>59583.638904432199</v>
      </c>
      <c r="N96" s="234">
        <f t="shared" si="1"/>
        <v>5378.8004096521681</v>
      </c>
      <c r="O96" s="234">
        <f t="shared" si="13"/>
        <v>15000</v>
      </c>
      <c r="P96" s="235"/>
      <c r="Q96" s="235">
        <f t="shared" si="2"/>
        <v>79962.43931408436</v>
      </c>
    </row>
    <row r="97" spans="1:17" ht="13.2" x14ac:dyDescent="0.25">
      <c r="A97" s="232">
        <v>100</v>
      </c>
      <c r="B97" s="233">
        <f t="shared" si="14"/>
        <v>725630.05762440676</v>
      </c>
      <c r="C97" s="234"/>
      <c r="D97" s="235">
        <f t="shared" si="8"/>
        <v>58808.580870101054</v>
      </c>
      <c r="E97" s="234">
        <f t="shared" si="9"/>
        <v>7361.4417078830429</v>
      </c>
      <c r="F97" s="234"/>
      <c r="G97" s="234">
        <f>IF(A97=100,E96*0.2)</f>
        <v>2059.6165283304385</v>
      </c>
      <c r="H97" s="235">
        <f t="shared" si="10"/>
        <v>411.92330566608769</v>
      </c>
      <c r="I97" s="210">
        <f t="shared" si="11"/>
        <v>17588.9573398836</v>
      </c>
      <c r="J97" s="234"/>
      <c r="K97" s="235">
        <f t="shared" si="12"/>
        <v>1841.1521399701892</v>
      </c>
      <c r="L97" s="235">
        <f t="shared" si="0"/>
        <v>750580.45667217334</v>
      </c>
      <c r="M97" s="234">
        <f t="shared" si="6"/>
        <v>58808.580870101054</v>
      </c>
      <c r="N97" s="234">
        <f t="shared" si="1"/>
        <v>4312.6919739667155</v>
      </c>
      <c r="O97" s="234">
        <f t="shared" si="13"/>
        <v>15000</v>
      </c>
      <c r="P97" s="235"/>
      <c r="Q97" s="235">
        <f t="shared" si="2"/>
        <v>78121.272844067775</v>
      </c>
    </row>
    <row r="98" spans="1:17" ht="13.2" x14ac:dyDescent="0.25">
      <c r="A98" s="179"/>
      <c r="B98" s="211"/>
      <c r="C98" s="211"/>
      <c r="D98" s="211"/>
      <c r="E98" s="211"/>
      <c r="F98" s="211"/>
      <c r="G98" s="211"/>
      <c r="H98" s="211"/>
      <c r="I98" s="211"/>
      <c r="J98" s="211"/>
      <c r="K98" s="211"/>
      <c r="L98" s="211"/>
    </row>
    <row r="99" spans="1:17" ht="15" x14ac:dyDescent="0.25">
      <c r="A99" s="179"/>
      <c r="B99" s="236" t="s">
        <v>166</v>
      </c>
      <c r="C99" s="236"/>
      <c r="D99" s="236"/>
      <c r="E99" s="236"/>
      <c r="F99" s="236"/>
      <c r="G99" s="237"/>
      <c r="H99" s="238"/>
      <c r="K99" s="211"/>
      <c r="L99" s="211"/>
    </row>
    <row r="100" spans="1:17" ht="15.6" x14ac:dyDescent="0.3">
      <c r="A100" s="179"/>
      <c r="B100" s="236" t="s">
        <v>167</v>
      </c>
      <c r="C100" s="236"/>
      <c r="D100" s="239" t="s">
        <v>168</v>
      </c>
      <c r="E100" s="236"/>
      <c r="F100" s="236"/>
      <c r="G100" s="236"/>
      <c r="H100" s="238"/>
      <c r="K100" s="211"/>
      <c r="L100" s="211"/>
    </row>
    <row r="101" spans="1:17" ht="13.8" x14ac:dyDescent="0.25">
      <c r="A101" s="179"/>
      <c r="B101" s="240" t="s">
        <v>169</v>
      </c>
      <c r="C101" s="236" t="s">
        <v>170</v>
      </c>
      <c r="K101" s="211"/>
      <c r="L101" s="211"/>
    </row>
    <row r="102" spans="1:17" ht="13.8" x14ac:dyDescent="0.25">
      <c r="A102" s="179"/>
      <c r="B102" s="237" t="s">
        <v>171</v>
      </c>
      <c r="K102" s="211"/>
      <c r="L102" s="211"/>
    </row>
    <row r="103" spans="1:17" ht="13.2" x14ac:dyDescent="0.25">
      <c r="A103" s="179"/>
      <c r="B103" s="211"/>
    </row>
    <row r="104" spans="1:17" ht="13.2" x14ac:dyDescent="0.25">
      <c r="A104" s="179"/>
      <c r="B104" s="211"/>
    </row>
    <row r="105" spans="1:17" ht="13.2" x14ac:dyDescent="0.25">
      <c r="A105" s="179"/>
      <c r="B105" s="211"/>
    </row>
    <row r="106" spans="1:17" ht="13.2" x14ac:dyDescent="0.25">
      <c r="A106" s="179"/>
      <c r="B106" s="211"/>
    </row>
    <row r="107" spans="1:17" ht="13.2" x14ac:dyDescent="0.25">
      <c r="A107" s="179"/>
      <c r="B107" s="211"/>
    </row>
    <row r="108" spans="1:17" ht="13.2" x14ac:dyDescent="0.25">
      <c r="B108" s="211"/>
    </row>
  </sheetData>
  <mergeCells count="7">
    <mergeCell ref="B15:C15"/>
    <mergeCell ref="B13:C13"/>
    <mergeCell ref="F13:G13"/>
    <mergeCell ref="I13:J13"/>
    <mergeCell ref="B14:C14"/>
    <mergeCell ref="F14:G14"/>
    <mergeCell ref="I14:J14"/>
  </mergeCells>
  <conditionalFormatting sqref="B82:B97">
    <cfRule type="cellIs" dxfId="2" priority="2" operator="greaterThanOrEqual">
      <formula>300000</formula>
    </cfRule>
  </conditionalFormatting>
  <conditionalFormatting sqref="E82:E97">
    <cfRule type="cellIs" dxfId="1" priority="3" operator="greaterThanOrEqual">
      <formula>300000</formula>
    </cfRule>
  </conditionalFormatting>
  <conditionalFormatting sqref="L82:L97">
    <cfRule type="cellIs" dxfId="0" priority="1" operator="greaterThanOrEqual">
      <formula>700000</formula>
    </cfRule>
  </conditionalFormatting>
  <hyperlinks>
    <hyperlink ref="D100" r:id="rId1" xr:uid="{9B95E0F4-818A-4594-BCDE-3D5589D8D10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DA82-C41B-4B86-A99B-3F258B5A08B2}">
  <sheetPr>
    <outlinePr summaryBelow="0" summaryRight="0"/>
  </sheetPr>
  <dimension ref="A2:J22"/>
  <sheetViews>
    <sheetView workbookViewId="0">
      <selection activeCell="G30" sqref="G30"/>
    </sheetView>
  </sheetViews>
  <sheetFormatPr defaultColWidth="14.44140625" defaultRowHeight="15.75" customHeight="1" x14ac:dyDescent="0.25"/>
  <cols>
    <col min="1" max="16384" width="14.44140625" style="177"/>
  </cols>
  <sheetData>
    <row r="2" spans="1:10" ht="13.8" x14ac:dyDescent="0.25">
      <c r="A2" s="241" t="s">
        <v>172</v>
      </c>
    </row>
    <row r="3" spans="1:10" ht="13.2" x14ac:dyDescent="0.25">
      <c r="A3" s="320" t="s">
        <v>173</v>
      </c>
      <c r="B3" s="319"/>
      <c r="C3" s="319"/>
      <c r="D3" s="319"/>
      <c r="E3" s="319"/>
      <c r="F3" s="319"/>
      <c r="G3" s="319"/>
      <c r="H3" s="319"/>
      <c r="I3" s="319"/>
      <c r="J3" s="319"/>
    </row>
    <row r="5" spans="1:10" ht="15.75" customHeight="1" x14ac:dyDescent="0.3">
      <c r="A5" s="178" t="s">
        <v>174</v>
      </c>
    </row>
    <row r="6" spans="1:10" ht="13.2" x14ac:dyDescent="0.25">
      <c r="A6" s="320" t="s">
        <v>175</v>
      </c>
      <c r="B6" s="319"/>
      <c r="C6" s="319"/>
      <c r="D6" s="319"/>
      <c r="E6" s="319"/>
      <c r="F6" s="319"/>
      <c r="G6" s="319"/>
      <c r="H6" s="319"/>
      <c r="I6" s="319"/>
      <c r="J6" s="319"/>
    </row>
    <row r="8" spans="1:10" ht="15.75" customHeight="1" x14ac:dyDescent="0.3">
      <c r="A8" s="178" t="s">
        <v>176</v>
      </c>
    </row>
    <row r="9" spans="1:10" ht="13.2" x14ac:dyDescent="0.25">
      <c r="A9" s="179" t="s">
        <v>177</v>
      </c>
    </row>
    <row r="10" spans="1:10" ht="13.2" x14ac:dyDescent="0.25">
      <c r="A10" s="179" t="s">
        <v>178</v>
      </c>
      <c r="B10" s="242" t="s">
        <v>179</v>
      </c>
    </row>
    <row r="12" spans="1:10" ht="15.75" customHeight="1" x14ac:dyDescent="0.3">
      <c r="A12" s="178" t="s">
        <v>180</v>
      </c>
    </row>
    <row r="13" spans="1:10" ht="13.2" x14ac:dyDescent="0.25">
      <c r="A13" s="321" t="s">
        <v>181</v>
      </c>
      <c r="B13" s="319"/>
      <c r="C13" s="319"/>
      <c r="D13" s="319"/>
      <c r="E13" s="319"/>
      <c r="F13" s="319"/>
      <c r="G13" s="319"/>
      <c r="H13" s="319"/>
      <c r="I13" s="319"/>
      <c r="J13" s="319"/>
    </row>
    <row r="15" spans="1:10" ht="15.75" customHeight="1" x14ac:dyDescent="0.3">
      <c r="A15" s="178" t="s">
        <v>182</v>
      </c>
    </row>
    <row r="16" spans="1:10" ht="13.2" x14ac:dyDescent="0.25">
      <c r="A16" s="320" t="s">
        <v>183</v>
      </c>
      <c r="B16" s="319"/>
      <c r="C16" s="319"/>
      <c r="D16" s="319"/>
      <c r="E16" s="319"/>
      <c r="F16" s="319"/>
      <c r="G16" s="319"/>
      <c r="H16" s="319"/>
      <c r="I16" s="319"/>
      <c r="J16" s="319"/>
    </row>
    <row r="18" spans="1:10" ht="15.75" customHeight="1" x14ac:dyDescent="0.3">
      <c r="A18" s="178" t="s">
        <v>184</v>
      </c>
    </row>
    <row r="19" spans="1:10" ht="13.2" x14ac:dyDescent="0.25">
      <c r="A19" s="321" t="s">
        <v>185</v>
      </c>
      <c r="B19" s="319"/>
      <c r="C19" s="319"/>
      <c r="D19" s="319"/>
      <c r="E19" s="319"/>
      <c r="F19" s="319"/>
      <c r="G19" s="319"/>
      <c r="H19" s="319"/>
      <c r="I19" s="319"/>
      <c r="J19" s="319"/>
    </row>
    <row r="21" spans="1:10" ht="15.75" customHeight="1" x14ac:dyDescent="0.3">
      <c r="A21" s="178" t="s">
        <v>186</v>
      </c>
    </row>
    <row r="22" spans="1:10" ht="13.2" x14ac:dyDescent="0.25">
      <c r="A22" s="320" t="s">
        <v>187</v>
      </c>
      <c r="B22" s="319"/>
      <c r="C22" s="319"/>
      <c r="D22" s="319"/>
      <c r="E22" s="319"/>
      <c r="F22" s="319"/>
      <c r="G22" s="319"/>
      <c r="H22" s="319"/>
      <c r="I22" s="319"/>
      <c r="J22" s="319"/>
    </row>
  </sheetData>
  <mergeCells count="6">
    <mergeCell ref="A22:J22"/>
    <mergeCell ref="A3:J3"/>
    <mergeCell ref="A6:J6"/>
    <mergeCell ref="A13:J13"/>
    <mergeCell ref="A16:J16"/>
    <mergeCell ref="A19:J19"/>
  </mergeCells>
  <hyperlinks>
    <hyperlink ref="B10" r:id="rId1" xr:uid="{E9475D96-945C-408F-8665-94C74208946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1C692-3038-4B46-8FC6-CA845200371C}">
  <sheetPr>
    <outlinePr summaryBelow="0" summaryRight="0"/>
  </sheetPr>
  <dimension ref="B2:M42"/>
  <sheetViews>
    <sheetView showGridLines="0" workbookViewId="0">
      <selection activeCell="K26" sqref="K26"/>
    </sheetView>
  </sheetViews>
  <sheetFormatPr defaultColWidth="14.44140625" defaultRowHeight="15.75" customHeight="1" x14ac:dyDescent="0.25"/>
  <cols>
    <col min="1" max="1" width="14.44140625" style="177"/>
    <col min="2" max="2" width="18" style="177" customWidth="1"/>
    <col min="3" max="3" width="16.33203125" style="177" customWidth="1"/>
    <col min="4" max="16384" width="14.44140625" style="177"/>
  </cols>
  <sheetData>
    <row r="2" spans="2:13" ht="15.75" customHeight="1" x14ac:dyDescent="0.3">
      <c r="B2" s="178" t="s">
        <v>136</v>
      </c>
    </row>
    <row r="3" spans="2:13" ht="13.2" x14ac:dyDescent="0.25">
      <c r="B3" s="243" t="s">
        <v>188</v>
      </c>
      <c r="C3" s="244"/>
      <c r="D3" s="244"/>
      <c r="E3" s="244"/>
      <c r="F3" s="244"/>
      <c r="G3" s="244"/>
      <c r="H3" s="244"/>
      <c r="I3" s="244"/>
      <c r="J3" s="245"/>
    </row>
    <row r="4" spans="2:13" ht="13.2" x14ac:dyDescent="0.25">
      <c r="B4" s="246">
        <v>1</v>
      </c>
      <c r="C4" s="333" t="s">
        <v>189</v>
      </c>
      <c r="D4" s="319"/>
      <c r="E4" s="319"/>
      <c r="F4" s="319"/>
      <c r="G4" s="319"/>
      <c r="H4" s="319"/>
      <c r="I4" s="319"/>
      <c r="J4" s="325"/>
    </row>
    <row r="5" spans="2:13" ht="13.2" x14ac:dyDescent="0.25">
      <c r="B5" s="246">
        <v>2</v>
      </c>
      <c r="C5" s="334" t="s">
        <v>190</v>
      </c>
      <c r="D5" s="319"/>
      <c r="E5" s="319"/>
      <c r="F5" s="319"/>
      <c r="G5" s="319"/>
      <c r="H5" s="319"/>
      <c r="I5" s="319"/>
      <c r="J5" s="325"/>
    </row>
    <row r="6" spans="2:13" ht="13.2" x14ac:dyDescent="0.25">
      <c r="B6" s="246">
        <v>3</v>
      </c>
      <c r="C6" s="334" t="s">
        <v>139</v>
      </c>
      <c r="D6" s="319"/>
      <c r="E6" s="319"/>
      <c r="F6" s="319"/>
      <c r="G6" s="319"/>
      <c r="H6" s="319"/>
      <c r="I6" s="319"/>
      <c r="J6" s="325"/>
    </row>
    <row r="7" spans="2:13" ht="13.2" x14ac:dyDescent="0.25">
      <c r="B7" s="246">
        <v>4</v>
      </c>
      <c r="C7" s="329" t="s">
        <v>140</v>
      </c>
      <c r="D7" s="319"/>
      <c r="E7" s="319"/>
      <c r="F7" s="319"/>
      <c r="G7" s="319"/>
      <c r="H7" s="319"/>
      <c r="I7" s="319"/>
      <c r="J7" s="325"/>
    </row>
    <row r="8" spans="2:13" ht="13.2" x14ac:dyDescent="0.25">
      <c r="B8" s="246">
        <v>5</v>
      </c>
      <c r="C8" s="329" t="s">
        <v>141</v>
      </c>
      <c r="D8" s="319"/>
      <c r="E8" s="319"/>
      <c r="F8" s="319"/>
      <c r="G8" s="319"/>
      <c r="H8" s="319"/>
      <c r="I8" s="319"/>
      <c r="J8" s="325"/>
    </row>
    <row r="9" spans="2:13" ht="13.2" x14ac:dyDescent="0.25">
      <c r="B9" s="246">
        <v>6</v>
      </c>
      <c r="C9" s="329" t="s">
        <v>191</v>
      </c>
      <c r="D9" s="319"/>
      <c r="E9" s="319"/>
      <c r="F9" s="319"/>
      <c r="G9" s="319"/>
      <c r="H9" s="319"/>
      <c r="I9" s="319"/>
      <c r="J9" s="325"/>
    </row>
    <row r="10" spans="2:13" ht="13.2" x14ac:dyDescent="0.25">
      <c r="B10" s="248" t="s">
        <v>192</v>
      </c>
      <c r="C10" s="247"/>
      <c r="D10" s="247"/>
      <c r="E10" s="247"/>
      <c r="F10" s="247"/>
      <c r="G10" s="247"/>
      <c r="H10" s="247"/>
      <c r="I10" s="247"/>
      <c r="J10" s="249"/>
    </row>
    <row r="11" spans="2:13" ht="13.2" x14ac:dyDescent="0.25">
      <c r="B11" s="248">
        <v>7</v>
      </c>
      <c r="C11" s="334" t="s">
        <v>193</v>
      </c>
      <c r="D11" s="319"/>
      <c r="E11" s="319"/>
      <c r="F11" s="319"/>
      <c r="G11" s="319"/>
      <c r="H11" s="319"/>
      <c r="I11" s="319"/>
      <c r="J11" s="325"/>
    </row>
    <row r="12" spans="2:13" ht="13.2" x14ac:dyDescent="0.25">
      <c r="B12" s="248">
        <v>8</v>
      </c>
      <c r="C12" s="334" t="s">
        <v>194</v>
      </c>
      <c r="D12" s="319"/>
      <c r="E12" s="319"/>
      <c r="F12" s="319"/>
      <c r="G12" s="319"/>
      <c r="H12" s="319"/>
      <c r="I12" s="319"/>
      <c r="J12" s="325"/>
    </row>
    <row r="13" spans="2:13" ht="13.2" x14ac:dyDescent="0.25">
      <c r="B13" s="248">
        <v>9</v>
      </c>
      <c r="C13" s="334" t="s">
        <v>195</v>
      </c>
      <c r="D13" s="319"/>
      <c r="E13" s="319"/>
      <c r="F13" s="319"/>
      <c r="G13" s="319"/>
      <c r="H13" s="319"/>
      <c r="I13" s="319"/>
      <c r="J13" s="325"/>
    </row>
    <row r="14" spans="2:13" ht="13.2" x14ac:dyDescent="0.25">
      <c r="B14" s="250">
        <v>10</v>
      </c>
      <c r="C14" s="335" t="s">
        <v>196</v>
      </c>
      <c r="D14" s="315"/>
      <c r="E14" s="315"/>
      <c r="F14" s="315"/>
      <c r="G14" s="315"/>
      <c r="H14" s="315"/>
      <c r="I14" s="315"/>
      <c r="J14" s="328"/>
      <c r="K14" s="251"/>
      <c r="L14" s="251"/>
      <c r="M14" s="251"/>
    </row>
    <row r="16" spans="2:13" ht="15.75" customHeight="1" x14ac:dyDescent="0.3">
      <c r="B16" s="252"/>
      <c r="C16" s="253"/>
      <c r="D16" s="254"/>
      <c r="E16" s="255" t="s">
        <v>197</v>
      </c>
      <c r="F16" s="254" t="s">
        <v>168</v>
      </c>
      <c r="G16" s="253"/>
      <c r="H16" s="253"/>
      <c r="I16" s="253"/>
      <c r="J16" s="253"/>
    </row>
    <row r="18" spans="2:10" ht="15.75" customHeight="1" x14ac:dyDescent="0.3">
      <c r="B18" s="178" t="s">
        <v>198</v>
      </c>
    </row>
    <row r="19" spans="2:10" ht="35.4" customHeight="1" x14ac:dyDescent="0.25">
      <c r="B19" s="243" t="s">
        <v>199</v>
      </c>
      <c r="C19" s="244"/>
      <c r="D19" s="244"/>
      <c r="E19" s="244"/>
      <c r="F19" s="244"/>
      <c r="G19" s="244"/>
      <c r="H19" s="244"/>
      <c r="I19" s="244"/>
      <c r="J19" s="245"/>
    </row>
    <row r="20" spans="2:10" ht="34.799999999999997" customHeight="1" x14ac:dyDescent="0.25">
      <c r="B20" s="246">
        <v>1</v>
      </c>
      <c r="C20" s="329" t="s">
        <v>200</v>
      </c>
      <c r="D20" s="319"/>
      <c r="E20" s="319"/>
      <c r="F20" s="319"/>
      <c r="G20" s="319"/>
      <c r="H20" s="319"/>
      <c r="I20" s="319"/>
      <c r="J20" s="325"/>
    </row>
    <row r="21" spans="2:10" ht="46.8" customHeight="1" x14ac:dyDescent="0.25">
      <c r="B21" s="246">
        <v>2</v>
      </c>
      <c r="C21" s="247" t="s">
        <v>201</v>
      </c>
      <c r="D21" s="247"/>
      <c r="E21" s="247"/>
      <c r="F21" s="247"/>
      <c r="G21" s="247"/>
      <c r="H21" s="247"/>
      <c r="I21" s="247"/>
      <c r="J21" s="249"/>
    </row>
    <row r="22" spans="2:10" ht="44.4" customHeight="1" x14ac:dyDescent="0.25">
      <c r="B22" s="246">
        <v>3</v>
      </c>
      <c r="C22" s="329" t="s">
        <v>202</v>
      </c>
      <c r="D22" s="319"/>
      <c r="E22" s="319"/>
      <c r="F22" s="319"/>
      <c r="G22" s="319"/>
      <c r="H22" s="319"/>
      <c r="I22" s="319"/>
      <c r="J22" s="325"/>
    </row>
    <row r="23" spans="2:10" ht="13.2" x14ac:dyDescent="0.25">
      <c r="B23" s="246">
        <v>4</v>
      </c>
      <c r="C23" s="329" t="s">
        <v>203</v>
      </c>
      <c r="D23" s="319"/>
      <c r="E23" s="319"/>
      <c r="F23" s="319"/>
      <c r="G23" s="319"/>
      <c r="H23" s="319"/>
      <c r="I23" s="319"/>
      <c r="J23" s="325"/>
    </row>
    <row r="24" spans="2:10" ht="58.8" customHeight="1" x14ac:dyDescent="0.25">
      <c r="B24" s="246">
        <v>5</v>
      </c>
      <c r="C24" s="247" t="s">
        <v>204</v>
      </c>
      <c r="D24" s="247"/>
      <c r="E24" s="247"/>
      <c r="F24" s="247"/>
      <c r="G24" s="247"/>
      <c r="H24" s="247"/>
      <c r="I24" s="247"/>
      <c r="J24" s="249"/>
    </row>
    <row r="25" spans="2:10" ht="36" customHeight="1" x14ac:dyDescent="0.25">
      <c r="B25" s="246">
        <v>6</v>
      </c>
      <c r="C25" s="329" t="s">
        <v>205</v>
      </c>
      <c r="D25" s="319"/>
      <c r="E25" s="319"/>
      <c r="F25" s="319"/>
      <c r="G25" s="319"/>
      <c r="H25" s="319"/>
      <c r="I25" s="319"/>
      <c r="J25" s="325"/>
    </row>
    <row r="26" spans="2:10" ht="49.8" customHeight="1" x14ac:dyDescent="0.25">
      <c r="B26" s="250">
        <v>7</v>
      </c>
      <c r="C26" s="330" t="s">
        <v>206</v>
      </c>
      <c r="D26" s="315"/>
      <c r="E26" s="315"/>
      <c r="F26" s="315"/>
      <c r="G26" s="315"/>
      <c r="H26" s="315"/>
      <c r="I26" s="315"/>
      <c r="J26" s="328"/>
    </row>
    <row r="28" spans="2:10" ht="15.75" customHeight="1" x14ac:dyDescent="0.3">
      <c r="B28" s="178" t="s">
        <v>207</v>
      </c>
    </row>
    <row r="29" spans="2:10" ht="13.2" x14ac:dyDescent="0.25">
      <c r="B29" s="180"/>
      <c r="C29" s="331" t="s">
        <v>208</v>
      </c>
      <c r="D29" s="317"/>
      <c r="E29" s="317"/>
      <c r="F29" s="317"/>
      <c r="G29" s="317"/>
      <c r="H29" s="317"/>
      <c r="I29" s="317"/>
      <c r="J29" s="323"/>
    </row>
    <row r="30" spans="2:10" ht="13.2" x14ac:dyDescent="0.25">
      <c r="B30" s="187"/>
      <c r="C30" s="320" t="s">
        <v>209</v>
      </c>
      <c r="D30" s="319"/>
      <c r="E30" s="319"/>
      <c r="F30" s="319"/>
      <c r="G30" s="319"/>
      <c r="H30" s="319"/>
      <c r="I30" s="319"/>
      <c r="J30" s="325"/>
    </row>
    <row r="31" spans="2:10" ht="13.2" x14ac:dyDescent="0.25">
      <c r="B31" s="190"/>
      <c r="C31" s="332" t="s">
        <v>210</v>
      </c>
      <c r="D31" s="315"/>
      <c r="E31" s="315"/>
      <c r="F31" s="315"/>
      <c r="G31" s="315"/>
      <c r="H31" s="315"/>
      <c r="I31" s="315"/>
      <c r="J31" s="328"/>
    </row>
    <row r="33" spans="2:11" ht="15.75" customHeight="1" x14ac:dyDescent="0.3">
      <c r="B33" s="178" t="s">
        <v>211</v>
      </c>
    </row>
    <row r="34" spans="2:11" ht="51.6" customHeight="1" x14ac:dyDescent="0.25">
      <c r="B34" s="243"/>
      <c r="C34" s="322" t="s">
        <v>212</v>
      </c>
      <c r="D34" s="317"/>
      <c r="E34" s="317"/>
      <c r="F34" s="317"/>
      <c r="G34" s="317"/>
      <c r="H34" s="317"/>
      <c r="I34" s="317"/>
      <c r="J34" s="323"/>
      <c r="K34" s="256"/>
    </row>
    <row r="35" spans="2:11" ht="43.8" customHeight="1" x14ac:dyDescent="0.25">
      <c r="B35" s="248"/>
      <c r="C35" s="324" t="s">
        <v>213</v>
      </c>
      <c r="D35" s="319"/>
      <c r="E35" s="319"/>
      <c r="F35" s="319"/>
      <c r="G35" s="319"/>
      <c r="H35" s="319"/>
      <c r="I35" s="319"/>
      <c r="J35" s="325"/>
      <c r="K35" s="256"/>
    </row>
    <row r="36" spans="2:11" ht="58.2" customHeight="1" x14ac:dyDescent="0.25">
      <c r="B36" s="248"/>
      <c r="C36" s="326" t="s">
        <v>214</v>
      </c>
      <c r="D36" s="319"/>
      <c r="E36" s="319"/>
      <c r="F36" s="319"/>
      <c r="G36" s="319"/>
      <c r="H36" s="319"/>
      <c r="I36" s="319"/>
      <c r="J36" s="325"/>
      <c r="K36" s="256"/>
    </row>
    <row r="37" spans="2:11" ht="85.8" customHeight="1" x14ac:dyDescent="0.25">
      <c r="B37" s="257"/>
      <c r="C37" s="327" t="s">
        <v>215</v>
      </c>
      <c r="D37" s="315"/>
      <c r="E37" s="315"/>
      <c r="F37" s="315"/>
      <c r="G37" s="315"/>
      <c r="H37" s="315"/>
      <c r="I37" s="315"/>
      <c r="J37" s="328"/>
      <c r="K37" s="256"/>
    </row>
    <row r="38" spans="2:11" ht="13.2" x14ac:dyDescent="0.25">
      <c r="B38" s="247"/>
      <c r="C38" s="256"/>
      <c r="D38" s="256"/>
      <c r="E38" s="256"/>
      <c r="F38" s="256"/>
      <c r="G38" s="256"/>
      <c r="H38" s="256"/>
      <c r="I38" s="256"/>
      <c r="J38" s="256"/>
      <c r="K38" s="256"/>
    </row>
    <row r="39" spans="2:11" ht="15" x14ac:dyDescent="0.25">
      <c r="B39" s="236" t="s">
        <v>216</v>
      </c>
      <c r="C39" s="236"/>
      <c r="D39" s="236"/>
      <c r="E39" s="236"/>
      <c r="F39" s="236"/>
      <c r="G39" s="237"/>
      <c r="H39" s="238"/>
    </row>
    <row r="40" spans="2:11" ht="15.75" customHeight="1" x14ac:dyDescent="0.3">
      <c r="B40" s="236" t="s">
        <v>167</v>
      </c>
      <c r="C40" s="236"/>
      <c r="D40" s="239" t="s">
        <v>168</v>
      </c>
      <c r="E40" s="236"/>
      <c r="F40" s="236"/>
      <c r="G40" s="236"/>
      <c r="H40" s="238"/>
    </row>
    <row r="41" spans="2:11" ht="13.8" x14ac:dyDescent="0.25">
      <c r="B41" s="240" t="s">
        <v>169</v>
      </c>
      <c r="C41" s="241" t="s">
        <v>170</v>
      </c>
    </row>
    <row r="42" spans="2:11" ht="13.8" x14ac:dyDescent="0.25">
      <c r="B42" s="237" t="s">
        <v>171</v>
      </c>
    </row>
  </sheetData>
  <mergeCells count="22">
    <mergeCell ref="C22:J22"/>
    <mergeCell ref="C4:J4"/>
    <mergeCell ref="C5:J5"/>
    <mergeCell ref="C6:J6"/>
    <mergeCell ref="C7:J7"/>
    <mergeCell ref="C8:J8"/>
    <mergeCell ref="C9:J9"/>
    <mergeCell ref="C11:J11"/>
    <mergeCell ref="C12:J12"/>
    <mergeCell ref="C13:J13"/>
    <mergeCell ref="C14:J14"/>
    <mergeCell ref="C20:J20"/>
    <mergeCell ref="C34:J34"/>
    <mergeCell ref="C35:J35"/>
    <mergeCell ref="C36:J36"/>
    <mergeCell ref="C37:J37"/>
    <mergeCell ref="C23:J23"/>
    <mergeCell ref="C25:J25"/>
    <mergeCell ref="C26:J26"/>
    <mergeCell ref="C29:J29"/>
    <mergeCell ref="C30:J30"/>
    <mergeCell ref="C31:J31"/>
  </mergeCells>
  <hyperlinks>
    <hyperlink ref="F16" r:id="rId1" xr:uid="{CA525867-99A1-4711-BCB7-2B2F47AA9905}"/>
    <hyperlink ref="D40" r:id="rId2" xr:uid="{EE6B2D38-5145-463D-9EA9-F51612DF393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DWZ_Time_Bucketing</vt:lpstr>
      <vt:lpstr>DWZ_Time_Bucketing_Example</vt:lpstr>
      <vt:lpstr>DWZ_Calculator</vt:lpstr>
      <vt:lpstr>DWZ_Calc_FAQ</vt:lpstr>
      <vt:lpstr>DWZ_Calc_Instructions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2022-09-30T21:07:43Z</dcterms:created>
  <dcterms:modified xsi:type="dcterms:W3CDTF">2025-05-08T21:10:19Z</dcterms:modified>
</cp:coreProperties>
</file>